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-15" yWindow="-15" windowWidth="7650" windowHeight="9615" tabRatio="569"/>
  </bookViews>
  <sheets>
    <sheet name="DOC_IGT_dt" sheetId="9" r:id="rId1"/>
    <sheet name="DOC_IGT_ital" sheetId="13" r:id="rId2"/>
  </sheets>
  <calcPr calcId="125725"/>
</workbook>
</file>

<file path=xl/calcChain.xml><?xml version="1.0" encoding="utf-8"?>
<calcChain xmlns="http://schemas.openxmlformats.org/spreadsheetml/2006/main">
  <c r="G181" i="13"/>
  <c r="G181" i="9"/>
  <c r="G155" i="13"/>
  <c r="G155" i="9"/>
  <c r="G151" i="13"/>
  <c r="G151" i="9"/>
  <c r="G145" i="13"/>
  <c r="G145" i="9"/>
  <c r="G137" i="13"/>
  <c r="G137" i="9"/>
  <c r="G130" i="13"/>
  <c r="G130" i="9"/>
  <c r="G123" i="13"/>
  <c r="G123" i="9"/>
  <c r="G105" i="13"/>
  <c r="G105" i="9"/>
  <c r="G94" i="13"/>
  <c r="G94" i="9"/>
  <c r="G89" i="13"/>
  <c r="G89" i="9"/>
  <c r="G82" i="13"/>
  <c r="G82" i="9"/>
  <c r="G75" i="13"/>
  <c r="G75" i="9"/>
  <c r="G71" i="13"/>
  <c r="G71" i="9"/>
  <c r="G63" i="13"/>
  <c r="G63" i="9"/>
  <c r="G56" i="13"/>
  <c r="G56" i="9"/>
  <c r="G51" i="13"/>
  <c r="G51" i="9"/>
  <c r="G43" i="13"/>
  <c r="G43" i="9"/>
  <c r="G39" i="13"/>
  <c r="G39" i="9"/>
  <c r="G34" i="13"/>
  <c r="G34" i="9"/>
  <c r="G28" i="13"/>
  <c r="G28" i="9"/>
  <c r="G20" i="13"/>
  <c r="G20" i="9"/>
  <c r="G16" i="13"/>
  <c r="G16" i="9"/>
  <c r="G8" i="13"/>
  <c r="G8" i="9"/>
  <c r="G189" l="1"/>
  <c r="G189" i="13"/>
  <c r="F273"/>
  <c r="F273" i="9"/>
  <c r="E273" i="13"/>
  <c r="E273" i="9"/>
  <c r="G270" l="1"/>
  <c r="G270" i="13"/>
  <c r="G241" i="9"/>
  <c r="G241" i="13"/>
  <c r="G272"/>
  <c r="G272" i="9"/>
  <c r="G258" i="13"/>
  <c r="G258" i="9"/>
  <c r="G237"/>
  <c r="G237" i="13"/>
  <c r="G268"/>
  <c r="G268" i="9"/>
  <c r="G238" i="13"/>
  <c r="G239"/>
  <c r="G240"/>
  <c r="G242"/>
  <c r="G243"/>
  <c r="G244"/>
  <c r="G245"/>
  <c r="G246"/>
  <c r="G247"/>
  <c r="G248"/>
  <c r="G249"/>
  <c r="G250"/>
  <c r="G251"/>
  <c r="G252"/>
  <c r="G253"/>
  <c r="G254"/>
  <c r="G255"/>
  <c r="G256"/>
  <c r="G257"/>
  <c r="G259"/>
  <c r="G260"/>
  <c r="G261"/>
  <c r="G262"/>
  <c r="G263"/>
  <c r="G264"/>
  <c r="G265"/>
  <c r="G266"/>
  <c r="G267"/>
  <c r="G269"/>
  <c r="G271"/>
  <c r="G238" i="9"/>
  <c r="G239"/>
  <c r="G240"/>
  <c r="G242"/>
  <c r="G243"/>
  <c r="G244"/>
  <c r="G245"/>
  <c r="G246"/>
  <c r="G247"/>
  <c r="G248"/>
  <c r="G249"/>
  <c r="G250"/>
  <c r="G251"/>
  <c r="G252"/>
  <c r="G253"/>
  <c r="G254"/>
  <c r="G255"/>
  <c r="G256"/>
  <c r="G257"/>
  <c r="G259"/>
  <c r="G260"/>
  <c r="G261"/>
  <c r="G262"/>
  <c r="G263"/>
  <c r="G264"/>
  <c r="G265"/>
  <c r="G266"/>
  <c r="G267"/>
  <c r="G269"/>
  <c r="G271"/>
  <c r="G236" i="13"/>
  <c r="G236" i="9"/>
  <c r="G273" l="1"/>
  <c r="G273" i="13"/>
  <c r="F163" i="9"/>
  <c r="F163" i="13"/>
  <c r="E163" i="9"/>
  <c r="E163" i="13"/>
  <c r="D155"/>
  <c r="D155" i="9"/>
  <c r="C155" i="13"/>
  <c r="C155" i="9"/>
  <c r="B155" i="13"/>
  <c r="B155" i="9"/>
  <c r="F155" i="13"/>
  <c r="F155" i="9"/>
  <c r="E155" i="13"/>
  <c r="E155" i="9"/>
  <c r="F105" i="13"/>
  <c r="F105" i="9"/>
  <c r="E105" i="13"/>
  <c r="E105" i="9"/>
  <c r="G281" i="13"/>
  <c r="G281" i="9"/>
  <c r="C260" i="13"/>
  <c r="D260" s="1"/>
  <c r="C260" i="9"/>
  <c r="D260" s="1"/>
  <c r="C242"/>
  <c r="D242" s="1"/>
  <c r="C242" i="13"/>
  <c r="D242" s="1"/>
  <c r="C238"/>
  <c r="D238" s="1"/>
  <c r="C238" i="9"/>
  <c r="D238" s="1"/>
  <c r="C149" i="13" l="1"/>
  <c r="D149" s="1"/>
  <c r="C149" i="9"/>
  <c r="D149" s="1"/>
  <c r="C147" i="13"/>
  <c r="D147" s="1"/>
  <c r="C147" i="9"/>
  <c r="D147" s="1"/>
  <c r="C141" i="13"/>
  <c r="D141" s="1"/>
  <c r="C141" i="9"/>
  <c r="D141" s="1"/>
  <c r="C41" i="13"/>
  <c r="D41" s="1"/>
  <c r="C41" i="9"/>
  <c r="D41" s="1"/>
  <c r="E137" i="13"/>
  <c r="F151"/>
  <c r="F151" i="9"/>
  <c r="E151" i="13"/>
  <c r="E151" i="9"/>
  <c r="F137" i="13"/>
  <c r="F137" i="9"/>
  <c r="E137"/>
  <c r="C244" i="13" l="1"/>
  <c r="D244" s="1"/>
  <c r="C244" i="9"/>
  <c r="D244" s="1"/>
  <c r="E117"/>
  <c r="F117"/>
  <c r="E117" i="13"/>
  <c r="F117"/>
  <c r="C197"/>
  <c r="D197" s="1"/>
  <c r="C197" i="9"/>
  <c r="D197" s="1"/>
  <c r="B151"/>
  <c r="C151"/>
  <c r="D151"/>
  <c r="B151" i="13"/>
  <c r="C151"/>
  <c r="D151"/>
  <c r="E175" i="9"/>
  <c r="F175"/>
  <c r="E175" i="13"/>
  <c r="F175"/>
  <c r="B175" i="9"/>
  <c r="B175" i="13"/>
  <c r="C173"/>
  <c r="D173" s="1"/>
  <c r="D175" s="1"/>
  <c r="C173" i="9"/>
  <c r="C175" s="1"/>
  <c r="D173" l="1"/>
  <c r="D175" s="1"/>
  <c r="C175" i="13"/>
  <c r="C232" l="1"/>
  <c r="D232" s="1"/>
  <c r="C232" i="9"/>
  <c r="D232" s="1"/>
  <c r="C214"/>
  <c r="D214" s="1"/>
  <c r="C229" i="13"/>
  <c r="D229" s="1"/>
  <c r="C229" i="9"/>
  <c r="D229" s="1"/>
  <c r="C224" i="13"/>
  <c r="D224" s="1"/>
  <c r="C224" i="9"/>
  <c r="D224" s="1"/>
  <c r="C223" i="13"/>
  <c r="D223" s="1"/>
  <c r="C223" i="9"/>
  <c r="D223" s="1"/>
  <c r="C221" i="13"/>
  <c r="D221" s="1"/>
  <c r="C221" i="9"/>
  <c r="D221" s="1"/>
  <c r="C211" i="13"/>
  <c r="D211" s="1"/>
  <c r="C211" i="9"/>
  <c r="D211" s="1"/>
  <c r="E16" i="13" l="1"/>
  <c r="F16"/>
  <c r="C78" i="9" l="1"/>
  <c r="D78" s="1"/>
  <c r="C78" i="13"/>
  <c r="D78" s="1"/>
  <c r="B181" i="9"/>
  <c r="B181" i="13"/>
  <c r="B159"/>
  <c r="B159" i="9"/>
  <c r="C281" l="1"/>
  <c r="D281" s="1"/>
  <c r="C281" i="13"/>
  <c r="D281" s="1"/>
  <c r="C19" l="1"/>
  <c r="D19" s="1"/>
  <c r="C19" i="9"/>
  <c r="D19" s="1"/>
  <c r="B235"/>
  <c r="B235" i="13"/>
  <c r="C202" i="9" l="1"/>
  <c r="D202" s="1"/>
  <c r="C202" i="13"/>
  <c r="D202" s="1"/>
  <c r="C228" i="9"/>
  <c r="D228" s="1"/>
  <c r="C228" i="13"/>
  <c r="D228" s="1"/>
  <c r="C227" i="9"/>
  <c r="D227" s="1"/>
  <c r="C227" i="13"/>
  <c r="D227" s="1"/>
  <c r="C193" i="9"/>
  <c r="D193" s="1"/>
  <c r="C193" i="13"/>
  <c r="D193" s="1"/>
  <c r="C210" i="9"/>
  <c r="D210" s="1"/>
  <c r="C210" i="13"/>
  <c r="D210" s="1"/>
  <c r="C203" i="9"/>
  <c r="D203" s="1"/>
  <c r="C203" i="13"/>
  <c r="D203" s="1"/>
  <c r="C195" i="9"/>
  <c r="D195" s="1"/>
  <c r="C195" i="13"/>
  <c r="D195" s="1"/>
  <c r="C231" i="9"/>
  <c r="D231" s="1"/>
  <c r="C231" i="13"/>
  <c r="D231" s="1"/>
  <c r="E16" i="9"/>
  <c r="C12"/>
  <c r="C12" i="13"/>
  <c r="F181" i="9"/>
  <c r="F181" i="13"/>
  <c r="E181" i="9"/>
  <c r="E181" i="13"/>
  <c r="F159" i="9"/>
  <c r="F159" i="13"/>
  <c r="E159" i="9"/>
  <c r="E159" i="13"/>
  <c r="F34" i="9"/>
  <c r="F34" i="13"/>
  <c r="E34" i="9"/>
  <c r="E34" i="13"/>
  <c r="F123" i="9"/>
  <c r="F123" i="13"/>
  <c r="E123" i="9"/>
  <c r="E123" i="13"/>
  <c r="E113" i="9"/>
  <c r="E113" i="13"/>
  <c r="F130" i="9"/>
  <c r="F130" i="13"/>
  <c r="E130" i="9"/>
  <c r="E130" i="13"/>
  <c r="F56" i="9"/>
  <c r="F56" i="13"/>
  <c r="E56" i="9"/>
  <c r="E56" i="13"/>
  <c r="F63" i="9"/>
  <c r="F63" i="13"/>
  <c r="E63" i="9"/>
  <c r="E63" i="13"/>
  <c r="C43" i="9"/>
  <c r="D43"/>
  <c r="C43" i="13"/>
  <c r="D43"/>
  <c r="B43" i="9"/>
  <c r="B43" i="13"/>
  <c r="F43" i="9"/>
  <c r="F43" i="13"/>
  <c r="E43" i="9"/>
  <c r="E43" i="13"/>
  <c r="F75" i="9"/>
  <c r="F75" i="13"/>
  <c r="E75" i="9"/>
  <c r="E75" i="13"/>
  <c r="B51" i="9" l="1"/>
  <c r="B51" i="13"/>
  <c r="B16" i="9"/>
  <c r="B16" i="13"/>
  <c r="C11" i="9"/>
  <c r="D11" s="1"/>
  <c r="C11" i="13"/>
  <c r="D11" s="1"/>
  <c r="C10" i="9"/>
  <c r="C10" i="13"/>
  <c r="D10" s="1"/>
  <c r="C125" i="9"/>
  <c r="D125" s="1"/>
  <c r="C125" i="13"/>
  <c r="D125" s="1"/>
  <c r="B117" i="9"/>
  <c r="B117" i="13"/>
  <c r="C115" i="9"/>
  <c r="D115" s="1"/>
  <c r="C115" i="13"/>
  <c r="D115" s="1"/>
  <c r="C120" i="9"/>
  <c r="D120" s="1"/>
  <c r="C120" i="13"/>
  <c r="D120" s="1"/>
  <c r="C119" i="9"/>
  <c r="C119" i="13"/>
  <c r="D119" s="1"/>
  <c r="B123" i="9"/>
  <c r="B123" i="13"/>
  <c r="B113" i="9"/>
  <c r="B113" i="13"/>
  <c r="C127" i="9"/>
  <c r="D127" s="1"/>
  <c r="C127" i="13"/>
  <c r="C112" i="9"/>
  <c r="D112" s="1"/>
  <c r="C112" i="13"/>
  <c r="D112" s="1"/>
  <c r="B130" i="9"/>
  <c r="B130" i="13"/>
  <c r="C128" i="9"/>
  <c r="D128" s="1"/>
  <c r="C128" i="13"/>
  <c r="D128" s="1"/>
  <c r="C108" i="9"/>
  <c r="D108" s="1"/>
  <c r="C108" i="13"/>
  <c r="D108" s="1"/>
  <c r="C107" i="9"/>
  <c r="C107" i="13"/>
  <c r="D107" s="1"/>
  <c r="B109" i="9"/>
  <c r="B109" i="13"/>
  <c r="C103" i="9"/>
  <c r="D103" s="1"/>
  <c r="C103" i="13"/>
  <c r="D103" s="1"/>
  <c r="B105" i="9"/>
  <c r="B105" i="13"/>
  <c r="C102" i="9"/>
  <c r="D102" s="1"/>
  <c r="C102" i="13"/>
  <c r="D102" s="1"/>
  <c r="D105" i="9" l="1"/>
  <c r="C123"/>
  <c r="D105" i="13"/>
  <c r="D16"/>
  <c r="D130" i="9"/>
  <c r="C105" i="13"/>
  <c r="C105" i="9"/>
  <c r="C130" i="13"/>
  <c r="D119" i="9"/>
  <c r="D123" s="1"/>
  <c r="D10"/>
  <c r="D16" s="1"/>
  <c r="C123" i="13"/>
  <c r="C130" i="9"/>
  <c r="D127" i="13"/>
  <c r="D130" s="1"/>
  <c r="C109" i="9"/>
  <c r="D107"/>
  <c r="D109" s="1"/>
  <c r="C109" i="13"/>
  <c r="D123"/>
  <c r="D109"/>
  <c r="B8" i="9"/>
  <c r="B8" i="13"/>
  <c r="C4" i="9"/>
  <c r="D4" s="1"/>
  <c r="C5"/>
  <c r="D5" s="1"/>
  <c r="C6"/>
  <c r="D6" s="1"/>
  <c r="C7"/>
  <c r="D7" s="1"/>
  <c r="C4" i="13"/>
  <c r="D4" s="1"/>
  <c r="C5"/>
  <c r="D5" s="1"/>
  <c r="C6"/>
  <c r="D6" s="1"/>
  <c r="C7"/>
  <c r="D7" s="1"/>
  <c r="C3" i="9"/>
  <c r="C3" i="13"/>
  <c r="F8"/>
  <c r="F8" i="9"/>
  <c r="E8" i="13"/>
  <c r="E8" i="9"/>
  <c r="C8" l="1"/>
  <c r="C8" i="13"/>
  <c r="D3" i="9"/>
  <c r="D8" s="1"/>
  <c r="D3" i="13"/>
  <c r="D8" s="1"/>
  <c r="C111"/>
  <c r="C111" i="9"/>
  <c r="C113" s="1"/>
  <c r="C267" i="13"/>
  <c r="D267" s="1"/>
  <c r="C267" i="9"/>
  <c r="D267" s="1"/>
  <c r="C253" i="13"/>
  <c r="C254" i="9"/>
  <c r="C255" i="13"/>
  <c r="C255" i="9"/>
  <c r="C248" i="13"/>
  <c r="C248" i="9"/>
  <c r="C214" i="13"/>
  <c r="D214" s="1"/>
  <c r="C234"/>
  <c r="D234" s="1"/>
  <c r="C234" i="9"/>
  <c r="D234" s="1"/>
  <c r="C218" i="13"/>
  <c r="D218" s="1"/>
  <c r="C218" i="9"/>
  <c r="D218" s="1"/>
  <c r="C217" i="13"/>
  <c r="D217" s="1"/>
  <c r="C217" i="9"/>
  <c r="D217" s="1"/>
  <c r="C216" i="13"/>
  <c r="D216" s="1"/>
  <c r="C216" i="9"/>
  <c r="D216" s="1"/>
  <c r="C200" i="13"/>
  <c r="D200" s="1"/>
  <c r="C201"/>
  <c r="D201" s="1"/>
  <c r="C204"/>
  <c r="D204" s="1"/>
  <c r="C205"/>
  <c r="D205" s="1"/>
  <c r="C206"/>
  <c r="D206" s="1"/>
  <c r="C207"/>
  <c r="D207" s="1"/>
  <c r="C200" i="9"/>
  <c r="D200" s="1"/>
  <c r="C201"/>
  <c r="D201" s="1"/>
  <c r="C204"/>
  <c r="D204" s="1"/>
  <c r="C205"/>
  <c r="D205" s="1"/>
  <c r="C206"/>
  <c r="D206" s="1"/>
  <c r="C207"/>
  <c r="D207" s="1"/>
  <c r="C196" i="13"/>
  <c r="D196" s="1"/>
  <c r="C196" i="9"/>
  <c r="D196" s="1"/>
  <c r="D111" l="1"/>
  <c r="D113" s="1"/>
  <c r="D111" i="13"/>
  <c r="D113" s="1"/>
  <c r="C113"/>
  <c r="F235"/>
  <c r="G235"/>
  <c r="F235" i="9"/>
  <c r="G235"/>
  <c r="E235" i="13"/>
  <c r="E235" i="9"/>
  <c r="C220" i="13"/>
  <c r="D220" s="1"/>
  <c r="C220" i="9"/>
  <c r="D220" s="1"/>
  <c r="F145"/>
  <c r="F145" i="13"/>
  <c r="E145" i="9"/>
  <c r="E145" i="13"/>
  <c r="F113" i="9"/>
  <c r="F113" i="13"/>
  <c r="F109" i="9"/>
  <c r="F109" i="13"/>
  <c r="E109" i="9"/>
  <c r="E109" i="13"/>
  <c r="F51" i="9"/>
  <c r="F51" i="13"/>
  <c r="E51" i="9"/>
  <c r="E51" i="13"/>
  <c r="C49" i="9"/>
  <c r="C49" i="13"/>
  <c r="F39" i="9"/>
  <c r="F39" i="13"/>
  <c r="E39" i="9"/>
  <c r="E39" i="13"/>
  <c r="D49" i="9" l="1"/>
  <c r="D51" s="1"/>
  <c r="C51"/>
  <c r="D49" i="13"/>
  <c r="D51" s="1"/>
  <c r="C51"/>
  <c r="C222" i="9"/>
  <c r="D222" s="1"/>
  <c r="C222" i="13"/>
  <c r="D222" s="1"/>
  <c r="C13" i="9"/>
  <c r="C14"/>
  <c r="C15"/>
  <c r="C13" i="13"/>
  <c r="C14"/>
  <c r="C15"/>
  <c r="B75" i="9"/>
  <c r="C252"/>
  <c r="D252" s="1"/>
  <c r="C251" i="13"/>
  <c r="D251" s="1"/>
  <c r="B75"/>
  <c r="C259"/>
  <c r="D259" s="1"/>
  <c r="C259" i="9"/>
  <c r="D259" s="1"/>
  <c r="C16" l="1"/>
  <c r="C16" i="13"/>
  <c r="C225"/>
  <c r="D225" s="1"/>
  <c r="C225" i="9"/>
  <c r="D225" s="1"/>
  <c r="C226" i="13"/>
  <c r="D226" s="1"/>
  <c r="C226" i="9"/>
  <c r="D226" s="1"/>
  <c r="C219" i="13"/>
  <c r="D219" s="1"/>
  <c r="C219" i="9"/>
  <c r="D219" s="1"/>
  <c r="C212" i="13"/>
  <c r="D212" s="1"/>
  <c r="C212" i="9"/>
  <c r="D212" s="1"/>
  <c r="C192" i="13"/>
  <c r="D192" s="1"/>
  <c r="C192" i="9"/>
  <c r="D192" s="1"/>
  <c r="C194" i="13"/>
  <c r="D194" s="1"/>
  <c r="C199"/>
  <c r="D199" s="1"/>
  <c r="C198"/>
  <c r="D198" s="1"/>
  <c r="C208"/>
  <c r="D208" s="1"/>
  <c r="C208" i="9"/>
  <c r="D208" s="1"/>
  <c r="C209"/>
  <c r="D209" s="1"/>
  <c r="C199"/>
  <c r="D199" s="1"/>
  <c r="C215" l="1"/>
  <c r="D215" s="1"/>
  <c r="C271"/>
  <c r="D271" s="1"/>
  <c r="C269"/>
  <c r="D269" s="1"/>
  <c r="C266"/>
  <c r="D266" s="1"/>
  <c r="C265"/>
  <c r="D265" s="1"/>
  <c r="C264"/>
  <c r="D264" s="1"/>
  <c r="C263"/>
  <c r="D263" s="1"/>
  <c r="C262"/>
  <c r="D262" s="1"/>
  <c r="C261"/>
  <c r="D261" s="1"/>
  <c r="C257"/>
  <c r="D257" s="1"/>
  <c r="C256"/>
  <c r="D256" s="1"/>
  <c r="D255"/>
  <c r="C253"/>
  <c r="D253" s="1"/>
  <c r="C251"/>
  <c r="D251" s="1"/>
  <c r="C250"/>
  <c r="D250" s="1"/>
  <c r="C249"/>
  <c r="D249" s="1"/>
  <c r="D248"/>
  <c r="C247"/>
  <c r="D247" s="1"/>
  <c r="C246"/>
  <c r="D246" s="1"/>
  <c r="C245"/>
  <c r="D245" s="1"/>
  <c r="C243"/>
  <c r="D243" s="1"/>
  <c r="C240"/>
  <c r="D240" s="1"/>
  <c r="C239"/>
  <c r="D239" s="1"/>
  <c r="C236"/>
  <c r="D236" s="1"/>
  <c r="C194"/>
  <c r="D194" s="1"/>
  <c r="C265" i="13"/>
  <c r="D265" s="1"/>
  <c r="C252"/>
  <c r="D252" s="1"/>
  <c r="C246"/>
  <c r="D246" s="1"/>
  <c r="C233" i="9"/>
  <c r="D233" s="1"/>
  <c r="C233" i="13"/>
  <c r="D233" s="1"/>
  <c r="C209"/>
  <c r="D209" s="1"/>
  <c r="C198" i="9"/>
  <c r="D198" s="1"/>
  <c r="C163"/>
  <c r="D163" s="1"/>
  <c r="C163" i="13"/>
  <c r="D163" s="1"/>
  <c r="B34"/>
  <c r="B34" i="9"/>
  <c r="C167" i="13"/>
  <c r="D167" s="1"/>
  <c r="C167" i="9"/>
  <c r="D167" s="1"/>
  <c r="C143" i="13"/>
  <c r="C145" s="1"/>
  <c r="C143" i="9"/>
  <c r="D143" s="1"/>
  <c r="D145" s="1"/>
  <c r="B145"/>
  <c r="B145" i="13"/>
  <c r="C73"/>
  <c r="C73" i="9"/>
  <c r="C230" i="13"/>
  <c r="D230" s="1"/>
  <c r="C215"/>
  <c r="D215" s="1"/>
  <c r="C181"/>
  <c r="D181" s="1"/>
  <c r="C165"/>
  <c r="D165" s="1"/>
  <c r="C134"/>
  <c r="C137" s="1"/>
  <c r="C134" i="9"/>
  <c r="D134" s="1"/>
  <c r="D137" s="1"/>
  <c r="C165"/>
  <c r="D165" s="1"/>
  <c r="C181"/>
  <c r="D181" s="1"/>
  <c r="C190"/>
  <c r="C230"/>
  <c r="D230" s="1"/>
  <c r="C249" i="13"/>
  <c r="D249" s="1"/>
  <c r="D190"/>
  <c r="B20" i="9"/>
  <c r="B20" i="13"/>
  <c r="B28" i="9"/>
  <c r="B273" i="13"/>
  <c r="C271"/>
  <c r="D271" s="1"/>
  <c r="C269"/>
  <c r="D269" s="1"/>
  <c r="C266"/>
  <c r="D266" s="1"/>
  <c r="C264"/>
  <c r="D264" s="1"/>
  <c r="C263"/>
  <c r="D263" s="1"/>
  <c r="C262"/>
  <c r="D262" s="1"/>
  <c r="C261"/>
  <c r="D261" s="1"/>
  <c r="C257"/>
  <c r="D257" s="1"/>
  <c r="C256"/>
  <c r="D256" s="1"/>
  <c r="D255"/>
  <c r="C254"/>
  <c r="D254" s="1"/>
  <c r="C250"/>
  <c r="D250" s="1"/>
  <c r="D248"/>
  <c r="C247"/>
  <c r="D247" s="1"/>
  <c r="C245"/>
  <c r="D245" s="1"/>
  <c r="C243"/>
  <c r="D243" s="1"/>
  <c r="C240"/>
  <c r="D240" s="1"/>
  <c r="C239"/>
  <c r="D239" s="1"/>
  <c r="C236"/>
  <c r="D236" s="1"/>
  <c r="C183"/>
  <c r="D183" s="1"/>
  <c r="C177"/>
  <c r="D177" s="1"/>
  <c r="C171"/>
  <c r="D171" s="1"/>
  <c r="C169"/>
  <c r="D169" s="1"/>
  <c r="C159"/>
  <c r="C139"/>
  <c r="D139" s="1"/>
  <c r="B137"/>
  <c r="C116"/>
  <c r="C98"/>
  <c r="D98" s="1"/>
  <c r="C96"/>
  <c r="D96" s="1"/>
  <c r="F94"/>
  <c r="E94"/>
  <c r="B94"/>
  <c r="C91"/>
  <c r="C94" s="1"/>
  <c r="F89"/>
  <c r="E89"/>
  <c r="B89"/>
  <c r="C86"/>
  <c r="C89" s="1"/>
  <c r="C84"/>
  <c r="D84" s="1"/>
  <c r="F82"/>
  <c r="E82"/>
  <c r="F71"/>
  <c r="E71"/>
  <c r="B71"/>
  <c r="C67"/>
  <c r="C71" s="1"/>
  <c r="C65"/>
  <c r="D65" s="1"/>
  <c r="B63"/>
  <c r="C60"/>
  <c r="D60" s="1"/>
  <c r="D63" s="1"/>
  <c r="C58"/>
  <c r="D58" s="1"/>
  <c r="B56"/>
  <c r="C53"/>
  <c r="D53" s="1"/>
  <c r="D56" s="1"/>
  <c r="B39"/>
  <c r="C36"/>
  <c r="C39" s="1"/>
  <c r="C30"/>
  <c r="C34" s="1"/>
  <c r="F28"/>
  <c r="E28"/>
  <c r="B28"/>
  <c r="C24"/>
  <c r="C28" s="1"/>
  <c r="C22"/>
  <c r="D22" s="1"/>
  <c r="F20"/>
  <c r="F189" s="1"/>
  <c r="E20"/>
  <c r="C18"/>
  <c r="D18" s="1"/>
  <c r="D20" s="1"/>
  <c r="C96" i="9"/>
  <c r="D96" s="1"/>
  <c r="F94"/>
  <c r="E94"/>
  <c r="B273"/>
  <c r="C169"/>
  <c r="D169" s="1"/>
  <c r="B137"/>
  <c r="B94"/>
  <c r="B89"/>
  <c r="B71"/>
  <c r="B63"/>
  <c r="B56"/>
  <c r="B39"/>
  <c r="F16"/>
  <c r="C183"/>
  <c r="D183" s="1"/>
  <c r="C177"/>
  <c r="D177" s="1"/>
  <c r="C171"/>
  <c r="D171" s="1"/>
  <c r="C159"/>
  <c r="C139"/>
  <c r="D139" s="1"/>
  <c r="C116"/>
  <c r="C98"/>
  <c r="D98" s="1"/>
  <c r="C91"/>
  <c r="C94" s="1"/>
  <c r="F89"/>
  <c r="E89"/>
  <c r="C86"/>
  <c r="D86" s="1"/>
  <c r="D89" s="1"/>
  <c r="C84"/>
  <c r="D84" s="1"/>
  <c r="F82"/>
  <c r="E82"/>
  <c r="F71"/>
  <c r="E71"/>
  <c r="C67"/>
  <c r="C71" s="1"/>
  <c r="C65"/>
  <c r="D65" s="1"/>
  <c r="C60"/>
  <c r="D60" s="1"/>
  <c r="D63" s="1"/>
  <c r="C58"/>
  <c r="D58" s="1"/>
  <c r="C53"/>
  <c r="D53" s="1"/>
  <c r="D56" s="1"/>
  <c r="C36"/>
  <c r="D36" s="1"/>
  <c r="D39" s="1"/>
  <c r="C30"/>
  <c r="C34" s="1"/>
  <c r="F28"/>
  <c r="E28"/>
  <c r="C24"/>
  <c r="C28" s="1"/>
  <c r="C22"/>
  <c r="D22" s="1"/>
  <c r="F20"/>
  <c r="E20"/>
  <c r="C18"/>
  <c r="C20" s="1"/>
  <c r="F189" l="1"/>
  <c r="E189" i="13"/>
  <c r="E189" i="9"/>
  <c r="D159"/>
  <c r="D159" i="13"/>
  <c r="D235"/>
  <c r="C235"/>
  <c r="D190" i="9"/>
  <c r="D235" s="1"/>
  <c r="C235"/>
  <c r="D116"/>
  <c r="D117" s="1"/>
  <c r="C117"/>
  <c r="D116" i="13"/>
  <c r="D117" s="1"/>
  <c r="C117"/>
  <c r="D73" i="9"/>
  <c r="D75" s="1"/>
  <c r="C75"/>
  <c r="D73" i="13"/>
  <c r="D75" s="1"/>
  <c r="C75"/>
  <c r="B274"/>
  <c r="C137" i="9"/>
  <c r="D143" i="13"/>
  <c r="D145" s="1"/>
  <c r="D30"/>
  <c r="D34" s="1"/>
  <c r="C63"/>
  <c r="C145" i="9"/>
  <c r="C273"/>
  <c r="C56" i="13"/>
  <c r="D67"/>
  <c r="D71" s="1"/>
  <c r="D91"/>
  <c r="D94" s="1"/>
  <c r="D67" i="9"/>
  <c r="D71" s="1"/>
  <c r="C56"/>
  <c r="D134" i="13"/>
  <c r="D137" s="1"/>
  <c r="D24"/>
  <c r="D28" s="1"/>
  <c r="D86"/>
  <c r="D89" s="1"/>
  <c r="E274" i="9"/>
  <c r="D91"/>
  <c r="D94" s="1"/>
  <c r="C63"/>
  <c r="D36" i="13"/>
  <c r="D39" s="1"/>
  <c r="F274"/>
  <c r="D273"/>
  <c r="E274"/>
  <c r="G274"/>
  <c r="F274" i="9"/>
  <c r="B274"/>
  <c r="G274"/>
  <c r="D273"/>
  <c r="D30"/>
  <c r="D34" s="1"/>
  <c r="D18"/>
  <c r="D20" s="1"/>
  <c r="D24"/>
  <c r="D28" s="1"/>
  <c r="C39"/>
  <c r="C89"/>
  <c r="C273" i="13"/>
  <c r="C20"/>
  <c r="C274" i="9" l="1"/>
  <c r="D274" i="13"/>
  <c r="D274" i="9"/>
  <c r="E275"/>
  <c r="C274" i="13"/>
  <c r="G275"/>
  <c r="F275"/>
  <c r="F275" i="9"/>
  <c r="G275"/>
  <c r="B82" l="1"/>
  <c r="B189" s="1"/>
  <c r="B275" s="1"/>
  <c r="C77"/>
  <c r="D77" l="1"/>
  <c r="C82"/>
  <c r="C189" s="1"/>
  <c r="C275" s="1"/>
  <c r="B82" i="13"/>
  <c r="C77"/>
  <c r="D82" i="9" l="1"/>
  <c r="D189" s="1"/>
  <c r="D275" s="1"/>
  <c r="D77" i="13"/>
  <c r="C82"/>
  <c r="C189" s="1"/>
  <c r="C275" s="1"/>
  <c r="B189"/>
  <c r="B275" s="1"/>
  <c r="D82" l="1"/>
  <c r="D189" s="1"/>
  <c r="D275" s="1"/>
  <c r="E275"/>
</calcChain>
</file>

<file path=xl/sharedStrings.xml><?xml version="1.0" encoding="utf-8"?>
<sst xmlns="http://schemas.openxmlformats.org/spreadsheetml/2006/main" count="477" uniqueCount="407">
  <si>
    <t>höchstzulässiger Ertrag</t>
  </si>
  <si>
    <t>Bezeichnung</t>
  </si>
  <si>
    <t>Trauben
 dt</t>
  </si>
  <si>
    <t>Wein hl</t>
  </si>
  <si>
    <t>Südtirol St. Magdalener</t>
  </si>
  <si>
    <t>Südtirol Bozner Leiten</t>
  </si>
  <si>
    <t xml:space="preserve">Südtiroler Chardonnay  </t>
  </si>
  <si>
    <t>Südtiroler Kerner</t>
  </si>
  <si>
    <t>Südtiroler Lagrein</t>
  </si>
  <si>
    <t>Südtiroler Malvasier</t>
  </si>
  <si>
    <t xml:space="preserve">Südtiroler Merlot  </t>
  </si>
  <si>
    <t>Südtiroler Goldmuskateller</t>
  </si>
  <si>
    <t>Südtiroler Rosenmuskateller</t>
  </si>
  <si>
    <t xml:space="preserve">Südtiroler Müller Thurgau  </t>
  </si>
  <si>
    <t>Südtiroler Blauburgunder</t>
  </si>
  <si>
    <t>Südtiroler Riesling</t>
  </si>
  <si>
    <t>Südtiroler Welschriesling</t>
  </si>
  <si>
    <t xml:space="preserve">Südtiroler Sauvignon  </t>
  </si>
  <si>
    <t>Südtiroler Grauvernatsch</t>
  </si>
  <si>
    <t>Südtiroler Gewürztraminer</t>
  </si>
  <si>
    <t>Südtirol Terlaner Weißburgunder</t>
  </si>
  <si>
    <t>Südtirol Terlaner Riesling</t>
  </si>
  <si>
    <t xml:space="preserve">Südtirol Terlaner Sauvignon  </t>
  </si>
  <si>
    <t xml:space="preserve">Südtirol Eisacktaler Klausner Leitacher  </t>
  </si>
  <si>
    <t xml:space="preserve">Südtirol Eisacktaler  Müller Thurgau  </t>
  </si>
  <si>
    <t>Südtirol Eisacktaler Ruländer</t>
  </si>
  <si>
    <t>Südtirol Eisacktaler Riesling</t>
  </si>
  <si>
    <t>Südtirol Eisacktaler Gewürztraminer</t>
  </si>
  <si>
    <t xml:space="preserve">Südtirol Eisacktaler Veltliner  </t>
  </si>
  <si>
    <t xml:space="preserve">Südtirol Vinschgau Chardonnay  </t>
  </si>
  <si>
    <t xml:space="preserve">Südtirol Vinschgau Kerner  </t>
  </si>
  <si>
    <t xml:space="preserve">Südtirol Vinschgau Müller Thurgau  </t>
  </si>
  <si>
    <t>Südtirol Vinschgau Weißburgunder</t>
  </si>
  <si>
    <t>Südtirol Vinschgau Ruländer</t>
  </si>
  <si>
    <t>Südtirol Vinschgau Blauburgunder</t>
  </si>
  <si>
    <t xml:space="preserve">Südtirol Vinschgau Riesling  </t>
  </si>
  <si>
    <t>Südtirol Vinschgau Sauvignon</t>
  </si>
  <si>
    <t>Südtirol Vinschgau Vernatsch</t>
  </si>
  <si>
    <t>Südtirol Vinschgau Gewürztraminer</t>
  </si>
  <si>
    <t>Produzione potenziale</t>
  </si>
  <si>
    <t>Denominazione</t>
  </si>
  <si>
    <t xml:space="preserve">Lago di Caldaro  </t>
  </si>
  <si>
    <t xml:space="preserve">Alto Adige Santa Maddalena  </t>
  </si>
  <si>
    <t xml:space="preserve">Alto Adige Colli di Bolzano  </t>
  </si>
  <si>
    <t xml:space="preserve">Alto Adige Chardonnay  </t>
  </si>
  <si>
    <t>Alto Adige Lagrein</t>
  </si>
  <si>
    <t xml:space="preserve">Alto Adige Malvasia  </t>
  </si>
  <si>
    <t xml:space="preserve">Alto Adige Merlot  </t>
  </si>
  <si>
    <t xml:space="preserve">Alto Adige Moscato Giallo  </t>
  </si>
  <si>
    <t xml:space="preserve">Alto Adige Moscato Rosa  </t>
  </si>
  <si>
    <t xml:space="preserve">Alto Adige Pinot Bianco  </t>
  </si>
  <si>
    <t xml:space="preserve">Alto Adige Pinot Nero  </t>
  </si>
  <si>
    <t>Alto Adige Riesling</t>
  </si>
  <si>
    <t xml:space="preserve">Alto Adige Riesling Italico  </t>
  </si>
  <si>
    <t xml:space="preserve">Alto Adige Sauvignon  </t>
  </si>
  <si>
    <t xml:space="preserve">Alto Adige Schiava Grigia  </t>
  </si>
  <si>
    <t xml:space="preserve">Alto Adige Traminer Aromatico  </t>
  </si>
  <si>
    <t xml:space="preserve">Alto Adige Terlano Pinot Bianco  </t>
  </si>
  <si>
    <t>Alto Adige Terlano Riesling</t>
  </si>
  <si>
    <t xml:space="preserve">Alto Adige Terlano Sauvignon  </t>
  </si>
  <si>
    <t xml:space="preserve">Alto Adige Valle Isarco Klausner Leitacher  </t>
  </si>
  <si>
    <t xml:space="preserve">Alto Adige Valle Isarco Kerner  </t>
  </si>
  <si>
    <t xml:space="preserve">Alto Adige Valle Isarco Pinot Grigio  </t>
  </si>
  <si>
    <t xml:space="preserve">Alto Adige Valle Isarco Veltliner  </t>
  </si>
  <si>
    <t xml:space="preserve">Alto Adige Valle Venosta Chardonnay  </t>
  </si>
  <si>
    <t xml:space="preserve">Alto Adige Valle Venosta Kerner  </t>
  </si>
  <si>
    <t xml:space="preserve">Alto Adige Valle Venosta Pinot Bianco  </t>
  </si>
  <si>
    <t xml:space="preserve">Alto Adige Valle Venosta Pinot Grigio  </t>
  </si>
  <si>
    <t xml:space="preserve">Alto Adige Valle Venosta Pinot Nero  </t>
  </si>
  <si>
    <t xml:space="preserve">Alto Adige Valle Venosta Riesling  </t>
  </si>
  <si>
    <t>Alto Adige Valle Venosta Sauvignon</t>
  </si>
  <si>
    <t xml:space="preserve">Alto Adige Valle Venosta Schiava  </t>
  </si>
  <si>
    <t xml:space="preserve">Alto Adige Valle Venosta Traminer Aromatico  </t>
  </si>
  <si>
    <t>Wein
 hl</t>
  </si>
  <si>
    <t>Anbau-
fläche
 ha</t>
  </si>
  <si>
    <t xml:space="preserve">Südtirol Eisacktaler Silvaner  </t>
  </si>
  <si>
    <t xml:space="preserve">Südtiroler Silvaner  </t>
  </si>
  <si>
    <t>Mitterberg Chardonnay</t>
  </si>
  <si>
    <t>Mitterberg Vernatsch</t>
  </si>
  <si>
    <t>Mitterberg Schiava</t>
  </si>
  <si>
    <t>Alto Adige Kerner</t>
  </si>
  <si>
    <t xml:space="preserve">Alto Adige Silvaner  </t>
  </si>
  <si>
    <t>effektiv
 genutzte 
Fläche ha</t>
  </si>
  <si>
    <t>Kalterersee klassisch</t>
  </si>
  <si>
    <t>Lago di Caldaro classico</t>
  </si>
  <si>
    <t>Alto Adige Chardonnay Spumante</t>
  </si>
  <si>
    <t>Alto Adige Merlot rosato</t>
  </si>
  <si>
    <t>Alto Adige Pinot Bianco Spumante</t>
  </si>
  <si>
    <t xml:space="preserve">Südtiroler Weißburgunder </t>
  </si>
  <si>
    <t>Südtirol St. Magdalener klassisch</t>
  </si>
  <si>
    <t>Kalterersee</t>
  </si>
  <si>
    <t>Lago di Caldaro scelto</t>
  </si>
  <si>
    <t>Kalterersee Auslese</t>
  </si>
  <si>
    <t>Kalterersee Auslese klassisch</t>
  </si>
  <si>
    <t xml:space="preserve">Alto Adige Valle Isarco Silvaner  </t>
  </si>
  <si>
    <t>Alto Adige Valle Isarco Riesling</t>
  </si>
  <si>
    <t>Alto Adige Pinot Nero Spumante</t>
  </si>
  <si>
    <t xml:space="preserve">Alto Adige Müller Thurgau  </t>
  </si>
  <si>
    <t>TOTALE VINI IGT</t>
  </si>
  <si>
    <t>SUMME DOC WEINE</t>
  </si>
  <si>
    <t>TOTALE VINI DOC</t>
  </si>
  <si>
    <t>Südtiroler Vernatsch/Edelvernatsch</t>
  </si>
  <si>
    <t xml:space="preserve">Alto Adige Valle Isarco Müller Thurgau  </t>
  </si>
  <si>
    <t xml:space="preserve">Alto Adige Valle Venosta Müller Thurgau  </t>
  </si>
  <si>
    <t>TOTALE VINI DOC+IGT</t>
  </si>
  <si>
    <t>GESAMT DOC+IGT WEINE</t>
  </si>
  <si>
    <t>Lago di Caldaro scelto classico</t>
  </si>
  <si>
    <t>Superficie
 iscritta ettari</t>
  </si>
  <si>
    <t>Mitterberg Bronner</t>
  </si>
  <si>
    <t>Mitterberg Regent</t>
  </si>
  <si>
    <t>Südtiroler Lagrein riserva</t>
  </si>
  <si>
    <t>Alto Adige Lagrein riserva</t>
  </si>
  <si>
    <t>Südtiroler Merlot  riserva</t>
  </si>
  <si>
    <t>Alto Adige Merlot  riserva</t>
  </si>
  <si>
    <t>Südtiroler Blauburgunder riserva</t>
  </si>
  <si>
    <t>Südtirol Eisacktaler Kerner</t>
  </si>
  <si>
    <t>Mitterberg Gewürztraminer</t>
  </si>
  <si>
    <t>Vigneti delle Dolomiti Petit Manseng</t>
  </si>
  <si>
    <t>Vigneti delle Dolomiti Chardonnay</t>
  </si>
  <si>
    <t>Vigneti delle Dolomiti Kerner</t>
  </si>
  <si>
    <t>Vigneti delle Dolomiti Merlot</t>
  </si>
  <si>
    <t>Vigneti delle Dolomiti Müller Thurgau</t>
  </si>
  <si>
    <t>Vigneti delle Dolomiti Pedit Verdot</t>
  </si>
  <si>
    <t>Vigneti delle Dolomiti Sauvignon</t>
  </si>
  <si>
    <t>Vigneti delle Dolomiti Syrah</t>
  </si>
  <si>
    <t>Vigneti delle Dolomiti Tannat</t>
  </si>
  <si>
    <t>Vigneti delle Dolomiti Tempranillo</t>
  </si>
  <si>
    <t>Vigneti delle Dolomiti Teroldego</t>
  </si>
  <si>
    <t>Vigneti delle Dolomiti Schiava</t>
  </si>
  <si>
    <t>Vigneti delle Dolomiti Zweigelt</t>
  </si>
  <si>
    <t>Vigneti delle Dolomiti Pinot Grigio</t>
  </si>
  <si>
    <t>Vigneti delle Dolomiti rosso</t>
  </si>
  <si>
    <t>Vigneti delle Dolomiti rosato</t>
  </si>
  <si>
    <t>Vigneti delle Dolomiti Moscato Giallo</t>
  </si>
  <si>
    <t>Vigneti delle Dolomiti Pinot Nero</t>
  </si>
  <si>
    <t>Mitterberg Pinot Bianco</t>
  </si>
  <si>
    <t>Mitterberg bianco</t>
  </si>
  <si>
    <t>Mitterberg rosso</t>
  </si>
  <si>
    <t>Mitterberg rosato</t>
  </si>
  <si>
    <t>Mitterberg Traminer Aromatico</t>
  </si>
  <si>
    <t>Alto Adige Lagrein rosato</t>
  </si>
  <si>
    <t>Südtiroler Cabernet /Franc/Sauvignon</t>
  </si>
  <si>
    <t>Südtiroler Cabernet /Franc/Sauvignon riserva</t>
  </si>
  <si>
    <t>Alto Adige Pinot Nero rosato</t>
  </si>
  <si>
    <t>Alto Adige Moscato Giallo passito</t>
  </si>
  <si>
    <t>Südtiroler Chardonnay Sekt</t>
  </si>
  <si>
    <t>Südtiroler Weißburgunder Sekt</t>
  </si>
  <si>
    <t>Südtiroler Blauburgunder Sekt</t>
  </si>
  <si>
    <t>Südtiroler Lagrein rosè</t>
  </si>
  <si>
    <t>Südtiroler Gewürztraminer passito</t>
  </si>
  <si>
    <t>Südtiroler Goldmuskateller passito</t>
  </si>
  <si>
    <t>Südtiroler Blauburgunder rosè</t>
  </si>
  <si>
    <t>Südtiroler Merlot rosè</t>
  </si>
  <si>
    <t>Mitterberg rosè</t>
  </si>
  <si>
    <t>Mitterberg rot</t>
  </si>
  <si>
    <t>Mitterberg weiß</t>
  </si>
  <si>
    <t>Alto Adige Moscato Rosa vendemmia tardiva</t>
  </si>
  <si>
    <t>Alto Adige Schiava/Schiava Gentile</t>
  </si>
  <si>
    <t>Vigneti delle Dolomiti bianco</t>
  </si>
  <si>
    <t>Vigneti delle Dolomiti Pinot Bianco</t>
  </si>
  <si>
    <t>Lago di Caldaro scelto classico superiore</t>
  </si>
  <si>
    <t>Mitterberg Lagrein</t>
  </si>
  <si>
    <t>Mitterberg Goldmuskateller</t>
  </si>
  <si>
    <t>Mitterberg Moscato Giallo</t>
  </si>
  <si>
    <t>Mitterberg Petit Manseng</t>
  </si>
  <si>
    <t>SUMME LANDWEINE</t>
  </si>
  <si>
    <t>Summe Landwein Mitterberg</t>
  </si>
  <si>
    <t xml:space="preserve">Alto Adige Terlano Müller Thurgau </t>
  </si>
  <si>
    <t xml:space="preserve">Alto Adige Terlano Chardonnay </t>
  </si>
  <si>
    <t>Mitterberg Incrocio Manzoni 6.0.13</t>
  </si>
  <si>
    <t>Mitterberg Merlot</t>
  </si>
  <si>
    <t>Mitterberg Merlot rosè</t>
  </si>
  <si>
    <t>Mitterberg Rosenmuskateller passito</t>
  </si>
  <si>
    <t>Mitterberg Blauburgunder</t>
  </si>
  <si>
    <t>Mitterberg Riesling</t>
  </si>
  <si>
    <t>Mitterberg Sauvignon</t>
  </si>
  <si>
    <t>Mitterberg Zweigelt</t>
  </si>
  <si>
    <t>Mitterberg Pinot nero</t>
  </si>
  <si>
    <t>Mitterberg Moscato rosa passito</t>
  </si>
  <si>
    <t>Vigneti delle Dolomiti Manzoni bianco</t>
  </si>
  <si>
    <t>Vigneti delle Dolomiti Portoghese</t>
  </si>
  <si>
    <t>Vigneti delle Dolomiti Viognier</t>
  </si>
  <si>
    <t xml:space="preserve">Südtiroler Chardonnay </t>
  </si>
  <si>
    <t xml:space="preserve">Südtiroler Goldmuskateller </t>
  </si>
  <si>
    <t>Südtiroler Ruländer</t>
  </si>
  <si>
    <t>Südtiroler Sauvignon</t>
  </si>
  <si>
    <t>Südtiroler Weißburgunder</t>
  </si>
  <si>
    <t>Südtiroler Merlot</t>
  </si>
  <si>
    <t xml:space="preserve">Südtirol Terlaner Chardonnay </t>
  </si>
  <si>
    <t>Südtirol Terlaner Müller Thurgau</t>
  </si>
  <si>
    <t>Lago di Caldaro</t>
  </si>
  <si>
    <t xml:space="preserve">Alto Adige S.ta Maddalena </t>
  </si>
  <si>
    <t>Alto Adige Chardonnay</t>
  </si>
  <si>
    <t>Alto Adige Traminer Aromatico</t>
  </si>
  <si>
    <t>Alto Adige Moscato Giallo</t>
  </si>
  <si>
    <t>Alto Adige Pinot Grigio</t>
  </si>
  <si>
    <t>Alto Adige Sauvignon</t>
  </si>
  <si>
    <t>Alto Adige Pinot Bianco</t>
  </si>
  <si>
    <t>Alto Adige Pinot Nero</t>
  </si>
  <si>
    <t>Alto Adige Cabernet /Franc/Sauvignon</t>
  </si>
  <si>
    <t>Alto Adige Merlot</t>
  </si>
  <si>
    <t>Alto Adige Valle Isarco Kerner</t>
  </si>
  <si>
    <t>uva q.li</t>
  </si>
  <si>
    <t>vino hl</t>
  </si>
  <si>
    <t>Ausarbeitung: Handelskammer Bozen - Kontrollstelle für Weine</t>
  </si>
  <si>
    <t>Mögliche Änderungen der Weinbezeichnung bei der Trauben- und Produktionsmeldung und erlaubten Überproduktionen bewirken</t>
  </si>
  <si>
    <t>Alto Adige Valle Isarco Traminer Aromatico</t>
  </si>
  <si>
    <t>Elaborazione: CCIAA Bolzano - Organismo di controllo vini</t>
  </si>
  <si>
    <t>Mitterberg Müller Thurgau</t>
  </si>
  <si>
    <t>Mitterberg Portugieser</t>
  </si>
  <si>
    <t>Mitterberg Portoghese</t>
  </si>
  <si>
    <t>Vigneti delle Dolomiti Riesling</t>
  </si>
  <si>
    <t>Mitterberg Veltliner</t>
  </si>
  <si>
    <t>Vigneti delle Dolomiti Silvaner</t>
  </si>
  <si>
    <t>Südtiroler Rosenmuskateller vendemmia tardiva</t>
  </si>
  <si>
    <t>Alto Adige Cabernet /Franc/Sauvignon riserva</t>
  </si>
  <si>
    <t>Alto Adige Terlano Chardonnay classico</t>
  </si>
  <si>
    <t>Alto Adige Terlano Müller Thurgau classico</t>
  </si>
  <si>
    <t>Alto Adige Terlano Pinot Bianco classico</t>
  </si>
  <si>
    <t>Alto Adige Terlano Sauvignon classico</t>
  </si>
  <si>
    <t>Mitterberg Tannat</t>
  </si>
  <si>
    <t>Südtirol Terlaner Chardonnay klassisch</t>
  </si>
  <si>
    <t>Südtirol Terlaner Müller Thurgau klassisch</t>
  </si>
  <si>
    <t>Südtirol Terlaner Weißburgunder klassisch</t>
  </si>
  <si>
    <t>Südtiroler Gewürztraminer vendemmia tardiva</t>
  </si>
  <si>
    <t>Superf.
 in produzione
ettari</t>
  </si>
  <si>
    <t>Alto Adige Chardonnay passito</t>
  </si>
  <si>
    <t>Südtiroler Chardonnay passito</t>
  </si>
  <si>
    <t>Alto Adige Moscato Giallo vendemmia tardiva</t>
  </si>
  <si>
    <t>Südtiroler Goldmuskateller vendemmia tardiva</t>
  </si>
  <si>
    <t>Südtirol Terlaner Riesling klassisch</t>
  </si>
  <si>
    <t>Südtirol Eisacktaler Riesling vendemmia tardiva</t>
  </si>
  <si>
    <t>Alto Adige Valle Isarco Riesling vendemmia tardiva</t>
  </si>
  <si>
    <t>Mitterberg Cabernet/Franc/Sauvignon</t>
  </si>
  <si>
    <t>Mitterberg Lagrein rosato</t>
  </si>
  <si>
    <t>Mitterberg Lagrein rosé</t>
  </si>
  <si>
    <t>Mitterberg Merlot rosato</t>
  </si>
  <si>
    <t>Mitterberg Zweigelt rosè</t>
  </si>
  <si>
    <t>Mitterberg Zweigelt rosato</t>
  </si>
  <si>
    <t>e per i vini IGT Mitterberg.</t>
  </si>
  <si>
    <t>Mitterberg Diolinoir</t>
  </si>
  <si>
    <t>Alto Adige Traminer Aromatico passito</t>
  </si>
  <si>
    <t>Alto Adige Traminer Aromatico vendemmia tardiva</t>
  </si>
  <si>
    <t>Alto Adige Pinot Nero riserva</t>
  </si>
  <si>
    <t>Mitterberg Weißburgunder</t>
  </si>
  <si>
    <t>Südtirol Eisacktaler Kerner passito</t>
  </si>
  <si>
    <t>Alto Adige Valle Isarco Kerner passito</t>
  </si>
  <si>
    <t>Totale IGT Mitterberg</t>
  </si>
  <si>
    <t>Totale IGT Vigneti delle Dolomiti</t>
  </si>
  <si>
    <t>Vigenti delle Dolomiti Cabernet/Franc/Sauvignon</t>
  </si>
  <si>
    <t>Vigneti delle Dolomiti Moscato rosa</t>
  </si>
  <si>
    <t>Alto Adige Lagrein di Gries</t>
  </si>
  <si>
    <t>Alto Adige Meranese Burggraviato</t>
  </si>
  <si>
    <t>Alto Adige Meranese Küchelberg</t>
  </si>
  <si>
    <t>Alto Adige Meranese Lebenberg</t>
  </si>
  <si>
    <t>Alto Adige Meranese Rosengarten</t>
  </si>
  <si>
    <t>Südtirol Meraner Burggräfler</t>
  </si>
  <si>
    <t>Südtirol Meraner Lebenberg</t>
  </si>
  <si>
    <t>Südtirol Meraner Rosengarten</t>
  </si>
  <si>
    <t>Alto Adige Lagrein riserva di Gries</t>
  </si>
  <si>
    <t>Südtiroler Lagrein riserva aus Gries</t>
  </si>
  <si>
    <t>Südtiroler Lagrein aus Gries</t>
  </si>
  <si>
    <t>Südtirol Meraner Küchelberg</t>
  </si>
  <si>
    <t>Weinberg Dolomiten Blauburgunder</t>
  </si>
  <si>
    <t>Weinberg Dolomiten Cabernet/Franc/Sauvignon</t>
  </si>
  <si>
    <t>Weinberg Dolomiten Chardonnay</t>
  </si>
  <si>
    <t>Weinberg Dolomiten Goldmuskateller</t>
  </si>
  <si>
    <t>Weinberg Dolomiten Kerner</t>
  </si>
  <si>
    <t>Weinberg Dolomiten Manzoni bianco</t>
  </si>
  <si>
    <t>Weinberg Dolomiten Merlot</t>
  </si>
  <si>
    <t>Weinberg Dolomiten Müller Thurgau</t>
  </si>
  <si>
    <t>Weinberg Dolomiten Petit Manseng</t>
  </si>
  <si>
    <t>Weinberg Dolomiten Petit Verdot</t>
  </si>
  <si>
    <t>Weinberg Dolomiten Portugieser</t>
  </si>
  <si>
    <t>Weinberg Dolomiten Riesling</t>
  </si>
  <si>
    <t>Weinberg Dolomiten rosè</t>
  </si>
  <si>
    <t>Weinberg Dolomiten Rosenmuskateller</t>
  </si>
  <si>
    <t>Weinberg Dolomiten rot</t>
  </si>
  <si>
    <t>Weinberg Dolomiten Ruländer</t>
  </si>
  <si>
    <t>Weinberg Dolomiten Sauvignon</t>
  </si>
  <si>
    <t>Weinberg Dolomiten Silvaner</t>
  </si>
  <si>
    <t>Weinberg Dolomiten Syrah</t>
  </si>
  <si>
    <t>Weinberg Dolomiten Tannat</t>
  </si>
  <si>
    <t>Weinberg Dolomiten Tempranillo</t>
  </si>
  <si>
    <t>Weinberg Dolomiten Teroldego</t>
  </si>
  <si>
    <t>Weinberg Dolomiten Viognier</t>
  </si>
  <si>
    <t>Weinberg Dolomiten Vernatsch</t>
  </si>
  <si>
    <t>Weinberg Dolomiten weiß</t>
  </si>
  <si>
    <t>Weinberg Dolomiten Weißburgunder</t>
  </si>
  <si>
    <t>Weinberg Dolomiten Zweigelt</t>
  </si>
  <si>
    <t>Summe Landwein Weinberg Dolomiten</t>
  </si>
  <si>
    <t>Südtirol Terlaner Sauvignon klassisch</t>
  </si>
  <si>
    <t>Alto Adige Moscato Rosa</t>
  </si>
  <si>
    <t>Alto Adige Terlano Pinot grigio</t>
  </si>
  <si>
    <t>Alto Adige Terlano Silvaner</t>
  </si>
  <si>
    <t>Vigneti delle Dolomiti Diolinoir</t>
  </si>
  <si>
    <t>Südtirol Terlaner Silvaner</t>
  </si>
  <si>
    <t>Weinberg Dolomiten Diolinoir</t>
  </si>
  <si>
    <t>Alto Adige Kerner riserva</t>
  </si>
  <si>
    <t>Alto Adige Pinot Bianco riserva</t>
  </si>
  <si>
    <t>Alto Adige Pinot Grigio riserva</t>
  </si>
  <si>
    <t>Südtiroler Ruländer riserva</t>
  </si>
  <si>
    <t>Alto Adige Sauvignon passito</t>
  </si>
  <si>
    <t>Alto Adige Sauvignon riserva</t>
  </si>
  <si>
    <t>Alto Adige Terlano Chardonnay riserva</t>
  </si>
  <si>
    <t>Alto Adige Terlano Pinot Bianco riserva</t>
  </si>
  <si>
    <t>Alto Adige Terlano Sauvignon riserva</t>
  </si>
  <si>
    <t>Alto Adige Terlano Sauvignon classico riserva</t>
  </si>
  <si>
    <t xml:space="preserve">Alto Adige Terlano Pinot Grigio classico </t>
  </si>
  <si>
    <t xml:space="preserve">Alto Adige Terlano Riesling classico </t>
  </si>
  <si>
    <t>Alto Adige Traminer Aromatico riserva</t>
  </si>
  <si>
    <t>Alto Adige Valle Venosta Chardonnay riserva</t>
  </si>
  <si>
    <t>Alto Adige Valle Venosta Pinot Nero riserva</t>
  </si>
  <si>
    <t>Lago di Caldaro classico superiore</t>
  </si>
  <si>
    <t>Alto Adige Santa Maddalena classico</t>
  </si>
  <si>
    <t>Alto Adige Chardonnay riserva</t>
  </si>
  <si>
    <t>Mitterberg bianco passito</t>
  </si>
  <si>
    <t>Mitterberg Bronner passito</t>
  </si>
  <si>
    <t>Mitterberg Kerner</t>
  </si>
  <si>
    <t>Mitterberg Petit Manseng passito</t>
  </si>
  <si>
    <t>Mitterberg Pinot nero rosato</t>
  </si>
  <si>
    <t>Mitterberg Schiava grigia</t>
  </si>
  <si>
    <t>Mitterberg Schiava rosato</t>
  </si>
  <si>
    <t>Mitterberg Traminer Aromatico passito</t>
  </si>
  <si>
    <t>Südtiroler Chardonnay riserva</t>
  </si>
  <si>
    <t>Südtiroler Gewürztraminer riserva</t>
  </si>
  <si>
    <t>Südtiroler Kerner riserva</t>
  </si>
  <si>
    <t>Südtiroler Sauvignon passito</t>
  </si>
  <si>
    <t>Südtiroler Sauvignon riserva</t>
  </si>
  <si>
    <t>Südtiroler Weißburgunder riserva</t>
  </si>
  <si>
    <t>Südtirol Terlaner Chardonnay riserva</t>
  </si>
  <si>
    <t>Südtirol Terlaner Ruländer</t>
  </si>
  <si>
    <t>Südtirol Terlaner Ruländer klassisch</t>
  </si>
  <si>
    <t>Südtirol Terlaner Sauvignon klassisch riserva</t>
  </si>
  <si>
    <t>Südtirol Terlaner Sauvignon riserva</t>
  </si>
  <si>
    <t>Südtirol Terlaner Weißburgunder riserva</t>
  </si>
  <si>
    <t>Südtirol Vinschgau Chardonnay riserva</t>
  </si>
  <si>
    <t>Südtirol Vinschgau Blauburgunder riserva</t>
  </si>
  <si>
    <t>Mitterberg Blauburgunder rosè</t>
  </si>
  <si>
    <t>Mitterberg Gewürztraminer passito</t>
  </si>
  <si>
    <t>Mitterberg Grauvernatsch</t>
  </si>
  <si>
    <t>Mitterberg Vernatsch rosè</t>
  </si>
  <si>
    <t>Mitterberg weiß passito</t>
  </si>
  <si>
    <t>Südtirol Terlaner ohne Rebsortenbezeichnung</t>
  </si>
  <si>
    <t>Alto Adige Terlano senza nome di vitigno</t>
  </si>
  <si>
    <t>Mitterberg Petit Verdot</t>
  </si>
  <si>
    <t>Mitterberg Syrah</t>
  </si>
  <si>
    <t>Mitterberg Tempranillo</t>
  </si>
  <si>
    <t>Mitterberg Teroldego</t>
  </si>
  <si>
    <t>Mitterberg Viognier</t>
  </si>
  <si>
    <t>Südtiroler Rosenmuskateller passito</t>
  </si>
  <si>
    <t>Alto Adige Moscato Rosa passito</t>
  </si>
  <si>
    <t>Südtirol Eisacktaler Kerner riserva</t>
  </si>
  <si>
    <t>Alto Adige Valle Isarco Kerner riserva</t>
  </si>
  <si>
    <t>Südtirol Eisacktaler Silvaner riserva</t>
  </si>
  <si>
    <t>Alto Adige Valle Isarco Silvaner riserva</t>
  </si>
  <si>
    <t>Alto Adige Valle Venosta Sauvignon passito</t>
  </si>
  <si>
    <t>Südtirol Vinschgau Sauvignon passito</t>
  </si>
  <si>
    <t>Mitterberg Cabernet/Franc/Sauvignon rosato</t>
  </si>
  <si>
    <t>Mitterberg Cabernet/Franc/Sauvignon rosè</t>
  </si>
  <si>
    <t>Vigneti delle Dolomiti Schiava grigio</t>
  </si>
  <si>
    <t>Weinberg Dolomiten Grauvernatsch</t>
  </si>
  <si>
    <t>Lago di Caldaro: di cui nella Provincia di Trento</t>
  </si>
  <si>
    <t>Kalterersee: davon in der Provinz Trient</t>
  </si>
  <si>
    <t xml:space="preserve">La possibilità della scelta vendemmiale e il supero nel vigneto causano anche variazioni sostanziali della superficie vitata e della </t>
  </si>
  <si>
    <t xml:space="preserve">produzione effettiva di uva e vino. L'organismo di controllo risponde solo per i dati dei vini DOC Alto Adige e Lago di Caldaro </t>
  </si>
  <si>
    <t xml:space="preserve">auch größere Differenzen zwischen den genutzten Flächen und den effektiven Mengen an Trauben und Wein. Die Kontrollstelle </t>
  </si>
  <si>
    <t xml:space="preserve">für Weine der Handelskammer Bozen zeichnet nur für die Daten der DOC-Weine Südtiroler und Kalterersee, sowie für die </t>
  </si>
  <si>
    <t>Landweine Mitterberg</t>
  </si>
  <si>
    <t>Weinberg Dolomiten Bronner</t>
  </si>
  <si>
    <t>Vigneti delle Dolomiti Bronner</t>
  </si>
  <si>
    <t>Vigneti delle Dolomiti Solaris</t>
  </si>
  <si>
    <t>Weinberg Dolomiten Solaris</t>
  </si>
  <si>
    <t>Effektiv produz. Menge 2017</t>
  </si>
  <si>
    <t>Südtirol Eisacktaler Veltliner  riserva</t>
  </si>
  <si>
    <t>Alto Adige Valle Isarco Veltliner  riserva</t>
  </si>
  <si>
    <t>Alto Adige Valle Venosta Traminer Aromatico  vendemmia tardiva</t>
  </si>
  <si>
    <t>Südtirol Vinschgau Gewürztraminer vendemmia tardiva</t>
  </si>
  <si>
    <t>Mitterberg Chardonnay passito</t>
  </si>
  <si>
    <t>Mitterberg Moscato rosa</t>
  </si>
  <si>
    <t>Mitterberg Rosenmuskateller</t>
  </si>
  <si>
    <t>Mitterberg Silvaner</t>
  </si>
  <si>
    <t>Weinberg Dolomiten weiß passito</t>
  </si>
  <si>
    <t>Vigneti delle Dolomiti bianco passito</t>
  </si>
  <si>
    <t>Vigneti delle Dolomiti Pinot Nero rosato</t>
  </si>
  <si>
    <t>Weinberg Dolomiten Blauburgunder rosato</t>
  </si>
  <si>
    <t>Weinberg Dolomiten Sauvignon frizzante</t>
  </si>
  <si>
    <t>Vigneti delle Dolomiti Sauvignon frizzante</t>
  </si>
  <si>
    <t>Weinberg Dolomiten Zweigelt rosè</t>
  </si>
  <si>
    <t>Südtirol Sekt riserva</t>
  </si>
  <si>
    <t>Südtirol Sekt rosè</t>
  </si>
  <si>
    <t>Alto Adige Spumante rosato</t>
  </si>
  <si>
    <t>Alto Adige Spumante riserva</t>
  </si>
  <si>
    <t>Vigneti delle Dolomiti Chardonnay Spumante brut</t>
  </si>
  <si>
    <t>Weinberg Dolomiten Chardonnay Schaumwein herb</t>
  </si>
  <si>
    <t>Vigneti delle Dolomiti Pinot Bianco Spumante brut</t>
  </si>
  <si>
    <t>Weinberg Dolomiten Weißburgunder Schaumwein herb</t>
  </si>
  <si>
    <t>Alto Adige Spumante</t>
  </si>
  <si>
    <t>Südtirol Sekt</t>
  </si>
  <si>
    <t>Vigneti delle Dolomiti Zweigelt rosato</t>
  </si>
  <si>
    <t>produzione effettiva
2017</t>
  </si>
  <si>
    <t>Südtirol Meraner oder Meraner Hügel</t>
  </si>
  <si>
    <t>Kalterersee Auslese classico superiore</t>
  </si>
  <si>
    <t>Kalterersee classico superiore</t>
  </si>
  <si>
    <t>Alto Adige Meranese o Meranese di Collina</t>
  </si>
  <si>
    <t>Mai 2018</t>
  </si>
  <si>
    <t>maggio 2018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</si>
</sst>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3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0" fontId="1" fillId="0" borderId="3" xfId="0" applyFont="1" applyFill="1" applyBorder="1"/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4" fontId="2" fillId="0" borderId="6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4" fontId="1" fillId="0" borderId="0" xfId="0" applyNumberFormat="1" applyFont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0" fontId="1" fillId="0" borderId="9" xfId="0" applyFont="1" applyBorder="1"/>
    <xf numFmtId="4" fontId="1" fillId="0" borderId="0" xfId="0" applyNumberFormat="1" applyFont="1" applyFill="1" applyBorder="1"/>
    <xf numFmtId="4" fontId="2" fillId="0" borderId="0" xfId="0" applyNumberFormat="1" applyFont="1"/>
    <xf numFmtId="0" fontId="1" fillId="0" borderId="0" xfId="0" applyFont="1" applyFill="1" applyBorder="1"/>
    <xf numFmtId="4" fontId="2" fillId="0" borderId="9" xfId="0" applyNumberFormat="1" applyFont="1" applyBorder="1"/>
    <xf numFmtId="0" fontId="1" fillId="0" borderId="3" xfId="0" applyFont="1" applyBorder="1"/>
    <xf numFmtId="3" fontId="1" fillId="0" borderId="0" xfId="0" applyNumberFormat="1" applyFont="1"/>
    <xf numFmtId="0" fontId="2" fillId="0" borderId="10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3" fontId="2" fillId="0" borderId="2" xfId="0" applyNumberFormat="1" applyFont="1" applyFill="1" applyBorder="1"/>
    <xf numFmtId="0" fontId="2" fillId="0" borderId="4" xfId="0" applyFont="1" applyFill="1" applyBorder="1"/>
    <xf numFmtId="0" fontId="2" fillId="0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4" fontId="1" fillId="0" borderId="5" xfId="0" applyNumberFormat="1" applyFont="1" applyFill="1" applyBorder="1"/>
    <xf numFmtId="3" fontId="2" fillId="0" borderId="0" xfId="0" applyNumberFormat="1" applyFont="1"/>
    <xf numFmtId="4" fontId="2" fillId="0" borderId="0" xfId="0" applyNumberFormat="1" applyFont="1" applyBorder="1"/>
    <xf numFmtId="3" fontId="2" fillId="0" borderId="0" xfId="0" applyNumberFormat="1" applyFont="1" applyBorder="1"/>
    <xf numFmtId="4" fontId="1" fillId="0" borderId="0" xfId="0" applyNumberFormat="1" applyFont="1" applyFill="1"/>
    <xf numFmtId="4" fontId="1" fillId="0" borderId="4" xfId="0" applyNumberFormat="1" applyFont="1" applyFill="1" applyBorder="1"/>
    <xf numFmtId="3" fontId="1" fillId="0" borderId="5" xfId="0" applyNumberFormat="1" applyFont="1" applyBorder="1"/>
    <xf numFmtId="3" fontId="1" fillId="0" borderId="0" xfId="0" applyNumberFormat="1" applyFont="1" applyBorder="1"/>
    <xf numFmtId="4" fontId="1" fillId="0" borderId="3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/>
    </xf>
    <xf numFmtId="17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/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G284"/>
  <sheetViews>
    <sheetView tabSelected="1" zoomScale="120" zoomScaleNormal="120" workbookViewId="0">
      <pane ySplit="2" topLeftCell="A3" activePane="bottomLeft" state="frozen"/>
      <selection activeCell="A2" sqref="A2"/>
      <selection pane="bottomLeft"/>
    </sheetView>
  </sheetViews>
  <sheetFormatPr baseColWidth="10" defaultColWidth="11.5703125" defaultRowHeight="12"/>
  <cols>
    <col min="1" max="1" width="45" style="30" customWidth="1"/>
    <col min="2" max="2" width="7" style="1" bestFit="1" customWidth="1"/>
    <col min="3" max="4" width="8.5703125" style="1" customWidth="1"/>
    <col min="5" max="5" width="8.28515625" style="6" bestFit="1" customWidth="1"/>
    <col min="6" max="7" width="9.7109375" style="1" customWidth="1"/>
    <col min="8" max="16384" width="11.5703125" style="1"/>
  </cols>
  <sheetData>
    <row r="1" spans="1:7" s="3" customFormat="1" ht="27" customHeight="1">
      <c r="A1" s="32"/>
      <c r="B1" s="48"/>
      <c r="C1" s="52" t="s">
        <v>0</v>
      </c>
      <c r="D1" s="52"/>
      <c r="E1" s="13"/>
      <c r="F1" s="52" t="s">
        <v>373</v>
      </c>
      <c r="G1" s="52"/>
    </row>
    <row r="2" spans="1:7" s="2" customFormat="1" ht="36.6" customHeight="1">
      <c r="A2" s="33" t="s">
        <v>1</v>
      </c>
      <c r="B2" s="4" t="s">
        <v>74</v>
      </c>
      <c r="C2" s="5" t="s">
        <v>2</v>
      </c>
      <c r="D2" s="7" t="s">
        <v>3</v>
      </c>
      <c r="E2" s="4" t="s">
        <v>82</v>
      </c>
      <c r="F2" s="5" t="s">
        <v>2</v>
      </c>
      <c r="G2" s="5" t="s">
        <v>73</v>
      </c>
    </row>
    <row r="3" spans="1:7">
      <c r="A3" s="12" t="s">
        <v>401</v>
      </c>
      <c r="B3" s="26">
        <v>102.578</v>
      </c>
      <c r="C3" s="23">
        <f t="shared" ref="C3:C7" si="0">B3*140</f>
        <v>14360.92</v>
      </c>
      <c r="D3" s="24">
        <f>C3*70/100</f>
        <v>10052.644</v>
      </c>
      <c r="E3" s="22">
        <v>23.14</v>
      </c>
      <c r="F3" s="31">
        <v>1914.42</v>
      </c>
      <c r="G3" s="31">
        <v>1189.21</v>
      </c>
    </row>
    <row r="4" spans="1:7">
      <c r="A4" s="12" t="s">
        <v>256</v>
      </c>
      <c r="B4" s="26">
        <v>0</v>
      </c>
      <c r="C4" s="23">
        <f t="shared" si="0"/>
        <v>0</v>
      </c>
      <c r="D4" s="24">
        <f t="shared" ref="D4:D7" si="1">C4*70/100</f>
        <v>0</v>
      </c>
      <c r="E4" s="22">
        <v>17.46</v>
      </c>
      <c r="F4" s="31">
        <v>1221.08</v>
      </c>
      <c r="G4" s="31">
        <v>854.7</v>
      </c>
    </row>
    <row r="5" spans="1:7">
      <c r="A5" s="12" t="s">
        <v>262</v>
      </c>
      <c r="B5" s="26">
        <v>0</v>
      </c>
      <c r="C5" s="23">
        <f t="shared" si="0"/>
        <v>0</v>
      </c>
      <c r="D5" s="24">
        <f t="shared" si="1"/>
        <v>0</v>
      </c>
      <c r="E5" s="22">
        <v>19.260000000000002</v>
      </c>
      <c r="F5" s="31">
        <v>1489.25</v>
      </c>
      <c r="G5" s="31">
        <v>1042.4000000000001</v>
      </c>
    </row>
    <row r="6" spans="1:7">
      <c r="A6" s="12" t="s">
        <v>257</v>
      </c>
      <c r="B6" s="26">
        <v>0</v>
      </c>
      <c r="C6" s="23">
        <f t="shared" si="0"/>
        <v>0</v>
      </c>
      <c r="D6" s="24">
        <f t="shared" si="1"/>
        <v>0</v>
      </c>
      <c r="E6" s="22">
        <v>0</v>
      </c>
      <c r="F6" s="31">
        <v>0</v>
      </c>
      <c r="G6" s="31">
        <v>0</v>
      </c>
    </row>
    <row r="7" spans="1:7">
      <c r="A7" s="12" t="s">
        <v>258</v>
      </c>
      <c r="B7" s="26">
        <v>0</v>
      </c>
      <c r="C7" s="23">
        <f t="shared" si="0"/>
        <v>0</v>
      </c>
      <c r="D7" s="24">
        <f t="shared" si="1"/>
        <v>0</v>
      </c>
      <c r="E7" s="22">
        <v>5.51</v>
      </c>
      <c r="F7" s="31">
        <v>441.24</v>
      </c>
      <c r="G7" s="31">
        <v>308.8</v>
      </c>
    </row>
    <row r="8" spans="1:7" s="2" customFormat="1">
      <c r="A8" s="9" t="s">
        <v>401</v>
      </c>
      <c r="B8" s="8">
        <f t="shared" ref="B8:F8" si="2">SUM(B3:B7)</f>
        <v>102.578</v>
      </c>
      <c r="C8" s="10">
        <f t="shared" si="2"/>
        <v>14360.92</v>
      </c>
      <c r="D8" s="11">
        <f t="shared" si="2"/>
        <v>10052.644</v>
      </c>
      <c r="E8" s="41">
        <f t="shared" si="2"/>
        <v>65.37</v>
      </c>
      <c r="F8" s="42">
        <f t="shared" si="2"/>
        <v>5065.99</v>
      </c>
      <c r="G8" s="42">
        <f>SUM(G3:G7)</f>
        <v>3395.1100000000006</v>
      </c>
    </row>
    <row r="9" spans="1:7" s="2" customFormat="1">
      <c r="A9" s="9"/>
      <c r="B9" s="8"/>
      <c r="C9" s="10"/>
      <c r="D9" s="11"/>
      <c r="E9" s="41"/>
      <c r="F9" s="10"/>
      <c r="G9" s="23"/>
    </row>
    <row r="10" spans="1:7">
      <c r="A10" s="12" t="s">
        <v>90</v>
      </c>
      <c r="B10" s="26">
        <v>8.02</v>
      </c>
      <c r="C10" s="23">
        <f>B10*140</f>
        <v>1122.8</v>
      </c>
      <c r="D10" s="24">
        <f>C10*70/100</f>
        <v>785.96</v>
      </c>
      <c r="E10" s="22">
        <v>90.25</v>
      </c>
      <c r="F10" s="31">
        <v>10257</v>
      </c>
      <c r="G10" s="31">
        <v>7078</v>
      </c>
    </row>
    <row r="11" spans="1:7">
      <c r="A11" s="12" t="s">
        <v>83</v>
      </c>
      <c r="B11" s="26">
        <v>392.78410000000002</v>
      </c>
      <c r="C11" s="23">
        <f>B11*140</f>
        <v>54989.774000000005</v>
      </c>
      <c r="D11" s="24">
        <f>C11*70/100</f>
        <v>38492.841800000002</v>
      </c>
      <c r="E11" s="22">
        <v>78.53</v>
      </c>
      <c r="F11" s="31">
        <v>8041.53</v>
      </c>
      <c r="G11" s="31">
        <v>5208.3599999999997</v>
      </c>
    </row>
    <row r="12" spans="1:7">
      <c r="A12" s="12" t="s">
        <v>403</v>
      </c>
      <c r="B12" s="26">
        <v>0</v>
      </c>
      <c r="C12" s="23">
        <f t="shared" ref="C12" si="3">B12*140</f>
        <v>0</v>
      </c>
      <c r="D12" s="24">
        <v>0</v>
      </c>
      <c r="E12" s="22">
        <v>116.73</v>
      </c>
      <c r="F12" s="31">
        <v>12754.54</v>
      </c>
      <c r="G12" s="31">
        <v>8539.1</v>
      </c>
    </row>
    <row r="13" spans="1:7">
      <c r="A13" s="12" t="s">
        <v>92</v>
      </c>
      <c r="B13" s="26">
        <v>0</v>
      </c>
      <c r="C13" s="23">
        <f t="shared" ref="C13:C15" si="4">B13*140</f>
        <v>0</v>
      </c>
      <c r="D13" s="24">
        <v>0</v>
      </c>
      <c r="E13" s="22">
        <v>11.07</v>
      </c>
      <c r="F13" s="31">
        <v>1289</v>
      </c>
      <c r="G13" s="31">
        <v>909</v>
      </c>
    </row>
    <row r="14" spans="1:7">
      <c r="A14" s="12" t="s">
        <v>93</v>
      </c>
      <c r="B14" s="26">
        <v>0</v>
      </c>
      <c r="C14" s="23">
        <f t="shared" si="4"/>
        <v>0</v>
      </c>
      <c r="D14" s="24">
        <v>0</v>
      </c>
      <c r="E14" s="22">
        <v>50.75</v>
      </c>
      <c r="F14" s="31">
        <v>5481.56</v>
      </c>
      <c r="G14" s="31">
        <v>4356.8100000000004</v>
      </c>
    </row>
    <row r="15" spans="1:7">
      <c r="A15" s="12" t="s">
        <v>402</v>
      </c>
      <c r="B15" s="26">
        <v>0</v>
      </c>
      <c r="C15" s="23">
        <f t="shared" si="4"/>
        <v>0</v>
      </c>
      <c r="D15" s="24">
        <v>0</v>
      </c>
      <c r="E15" s="22">
        <v>45.98</v>
      </c>
      <c r="F15" s="31">
        <v>4313.59</v>
      </c>
      <c r="G15" s="31">
        <v>2908.81</v>
      </c>
    </row>
    <row r="16" spans="1:7" s="2" customFormat="1">
      <c r="A16" s="9" t="s">
        <v>90</v>
      </c>
      <c r="B16" s="8">
        <f t="shared" ref="B16:F16" si="5">SUM(B10:B15)</f>
        <v>400.80410000000001</v>
      </c>
      <c r="C16" s="10">
        <f>SUM(C10:C15)</f>
        <v>56112.574000000008</v>
      </c>
      <c r="D16" s="11">
        <f>SUM(D10:D15)</f>
        <v>39278.801800000001</v>
      </c>
      <c r="E16" s="8">
        <f t="shared" si="5"/>
        <v>393.31</v>
      </c>
      <c r="F16" s="10">
        <f t="shared" si="5"/>
        <v>42137.22</v>
      </c>
      <c r="G16" s="10">
        <f>SUM(G10:G15)</f>
        <v>29000.080000000002</v>
      </c>
    </row>
    <row r="17" spans="1:7" s="2" customFormat="1">
      <c r="A17" s="9"/>
      <c r="B17" s="8"/>
      <c r="C17" s="10"/>
      <c r="D17" s="11"/>
      <c r="E17" s="8"/>
      <c r="F17" s="10"/>
      <c r="G17" s="10"/>
    </row>
    <row r="18" spans="1:7">
      <c r="A18" s="12" t="s">
        <v>4</v>
      </c>
      <c r="B18" s="22">
        <v>76.337699999999998</v>
      </c>
      <c r="C18" s="23">
        <f>B18*125</f>
        <v>9542.2124999999996</v>
      </c>
      <c r="D18" s="24">
        <f>C18*70/100</f>
        <v>6679.5487499999999</v>
      </c>
      <c r="E18" s="22">
        <v>79.400000000000006</v>
      </c>
      <c r="F18" s="31">
        <v>7576.69</v>
      </c>
      <c r="G18" s="31">
        <v>5305</v>
      </c>
    </row>
    <row r="19" spans="1:7">
      <c r="A19" s="12" t="s">
        <v>89</v>
      </c>
      <c r="B19" s="26">
        <v>109.83</v>
      </c>
      <c r="C19" s="23">
        <f>B19*125</f>
        <v>13728.75</v>
      </c>
      <c r="D19" s="24">
        <f>C19*70/100</f>
        <v>9610.125</v>
      </c>
      <c r="E19" s="22">
        <v>90.47</v>
      </c>
      <c r="F19" s="31">
        <v>9138.23</v>
      </c>
      <c r="G19" s="31">
        <v>6369.3</v>
      </c>
    </row>
    <row r="20" spans="1:7" s="2" customFormat="1">
      <c r="A20" s="9" t="s">
        <v>4</v>
      </c>
      <c r="B20" s="8">
        <f t="shared" ref="B20:F20" si="6">SUM(B18:B19)</f>
        <v>186.1677</v>
      </c>
      <c r="C20" s="10">
        <f t="shared" si="6"/>
        <v>23270.962500000001</v>
      </c>
      <c r="D20" s="11">
        <f t="shared" si="6"/>
        <v>16289.67375</v>
      </c>
      <c r="E20" s="41">
        <f t="shared" si="6"/>
        <v>169.87</v>
      </c>
      <c r="F20" s="42">
        <f t="shared" si="6"/>
        <v>16714.919999999998</v>
      </c>
      <c r="G20" s="10">
        <f>SUM(G18:G19)</f>
        <v>11674.3</v>
      </c>
    </row>
    <row r="21" spans="1:7" s="2" customFormat="1">
      <c r="A21" s="9"/>
      <c r="B21" s="8"/>
      <c r="C21" s="10"/>
      <c r="D21" s="11"/>
      <c r="E21" s="41"/>
      <c r="F21" s="42"/>
      <c r="G21" s="10"/>
    </row>
    <row r="22" spans="1:7" s="2" customFormat="1">
      <c r="A22" s="9" t="s">
        <v>5</v>
      </c>
      <c r="B22" s="27">
        <v>0.34</v>
      </c>
      <c r="C22" s="10">
        <f>B22*130</f>
        <v>44.2</v>
      </c>
      <c r="D22" s="11">
        <f>C22*70/100</f>
        <v>30.94</v>
      </c>
      <c r="E22" s="27">
        <v>0.34</v>
      </c>
      <c r="F22" s="40">
        <v>40</v>
      </c>
      <c r="G22" s="40">
        <v>27.95</v>
      </c>
    </row>
    <row r="23" spans="1:7" s="2" customFormat="1">
      <c r="A23" s="9"/>
      <c r="B23" s="8"/>
      <c r="C23" s="10"/>
      <c r="D23" s="11"/>
      <c r="E23" s="8"/>
      <c r="F23" s="10"/>
      <c r="G23" s="10"/>
    </row>
    <row r="24" spans="1:7">
      <c r="A24" s="12" t="s">
        <v>6</v>
      </c>
      <c r="B24" s="22">
        <v>370.77</v>
      </c>
      <c r="C24" s="23">
        <f>B24*130</f>
        <v>48200.1</v>
      </c>
      <c r="D24" s="24">
        <f>C24*70/100</f>
        <v>33740.07</v>
      </c>
      <c r="E24" s="22">
        <v>434.63</v>
      </c>
      <c r="F24" s="31">
        <v>31967.360000000001</v>
      </c>
      <c r="G24" s="31">
        <v>21829</v>
      </c>
    </row>
    <row r="25" spans="1:7">
      <c r="A25" s="30" t="s">
        <v>227</v>
      </c>
      <c r="B25" s="26">
        <v>0</v>
      </c>
      <c r="C25" s="23">
        <v>0</v>
      </c>
      <c r="D25" s="24">
        <v>0</v>
      </c>
      <c r="E25" s="22">
        <v>0.28000000000000003</v>
      </c>
      <c r="F25" s="31">
        <v>8</v>
      </c>
      <c r="G25" s="31">
        <v>5.5</v>
      </c>
    </row>
    <row r="26" spans="1:7">
      <c r="A26" s="12" t="s">
        <v>324</v>
      </c>
      <c r="B26" s="26">
        <v>0</v>
      </c>
      <c r="C26" s="23">
        <v>0</v>
      </c>
      <c r="D26" s="24">
        <v>0</v>
      </c>
      <c r="E26" s="22">
        <v>21.36</v>
      </c>
      <c r="F26" s="31">
        <v>1276.3599999999999</v>
      </c>
      <c r="G26" s="31">
        <v>850.65</v>
      </c>
    </row>
    <row r="27" spans="1:7">
      <c r="A27" s="12" t="s">
        <v>145</v>
      </c>
      <c r="B27" s="26">
        <v>0</v>
      </c>
      <c r="C27" s="23">
        <v>0</v>
      </c>
      <c r="D27" s="24">
        <v>0</v>
      </c>
      <c r="E27" s="22">
        <v>19.75</v>
      </c>
      <c r="F27" s="31">
        <v>1505.96</v>
      </c>
      <c r="G27" s="31">
        <v>1053.1400000000001</v>
      </c>
    </row>
    <row r="28" spans="1:7" s="2" customFormat="1">
      <c r="A28" s="9" t="s">
        <v>182</v>
      </c>
      <c r="B28" s="8">
        <f t="shared" ref="B28:F28" si="7">SUM(B24:B27)</f>
        <v>370.77</v>
      </c>
      <c r="C28" s="10">
        <f t="shared" si="7"/>
        <v>48200.1</v>
      </c>
      <c r="D28" s="11">
        <f t="shared" si="7"/>
        <v>33740.07</v>
      </c>
      <c r="E28" s="8">
        <f t="shared" si="7"/>
        <v>476.02</v>
      </c>
      <c r="F28" s="10">
        <f t="shared" si="7"/>
        <v>34757.68</v>
      </c>
      <c r="G28" s="10">
        <f>SUM(G24:G27)</f>
        <v>23738.29</v>
      </c>
    </row>
    <row r="29" spans="1:7" s="2" customFormat="1">
      <c r="A29" s="9"/>
      <c r="B29" s="8"/>
      <c r="C29" s="10"/>
      <c r="D29" s="11"/>
      <c r="E29" s="8"/>
      <c r="F29" s="10"/>
      <c r="G29" s="10"/>
    </row>
    <row r="30" spans="1:7">
      <c r="A30" s="12" t="s">
        <v>19</v>
      </c>
      <c r="B30" s="26">
        <v>509.88</v>
      </c>
      <c r="C30" s="23">
        <f>B30*120</f>
        <v>61185.599999999999</v>
      </c>
      <c r="D30" s="24">
        <f>C30*70/100</f>
        <v>42829.919999999998</v>
      </c>
      <c r="E30" s="22">
        <v>491.63</v>
      </c>
      <c r="F30" s="31">
        <v>36349</v>
      </c>
      <c r="G30" s="31">
        <v>24306</v>
      </c>
    </row>
    <row r="31" spans="1:7">
      <c r="A31" s="12" t="s">
        <v>149</v>
      </c>
      <c r="B31" s="26">
        <v>0</v>
      </c>
      <c r="C31" s="23">
        <v>0</v>
      </c>
      <c r="D31" s="24">
        <v>0</v>
      </c>
      <c r="E31" s="22">
        <v>1.27</v>
      </c>
      <c r="F31" s="31">
        <v>92.84</v>
      </c>
      <c r="G31" s="31">
        <v>36.68</v>
      </c>
    </row>
    <row r="32" spans="1:7">
      <c r="A32" s="12" t="s">
        <v>325</v>
      </c>
      <c r="B32" s="26">
        <v>0</v>
      </c>
      <c r="C32" s="23">
        <v>0</v>
      </c>
      <c r="D32" s="24">
        <v>0</v>
      </c>
      <c r="E32" s="22">
        <v>11.2</v>
      </c>
      <c r="F32" s="31">
        <v>777.05</v>
      </c>
      <c r="G32" s="31">
        <v>782.19</v>
      </c>
    </row>
    <row r="33" spans="1:7">
      <c r="A33" s="12" t="s">
        <v>224</v>
      </c>
      <c r="B33" s="26">
        <v>0</v>
      </c>
      <c r="C33" s="23">
        <v>0</v>
      </c>
      <c r="D33" s="24">
        <v>0</v>
      </c>
      <c r="E33" s="22">
        <v>2.41</v>
      </c>
      <c r="F33" s="31">
        <v>184.32</v>
      </c>
      <c r="G33" s="31">
        <v>99.95</v>
      </c>
    </row>
    <row r="34" spans="1:7" s="2" customFormat="1">
      <c r="A34" s="9" t="s">
        <v>19</v>
      </c>
      <c r="B34" s="8">
        <f t="shared" ref="B34:D34" si="8">SUM(B30:B33)</f>
        <v>509.88</v>
      </c>
      <c r="C34" s="10">
        <f t="shared" si="8"/>
        <v>61185.599999999999</v>
      </c>
      <c r="D34" s="11">
        <f t="shared" si="8"/>
        <v>42829.919999999998</v>
      </c>
      <c r="E34" s="8">
        <f>SUM(E30:E33)</f>
        <v>506.51</v>
      </c>
      <c r="F34" s="10">
        <f>SUM(F30:F33)</f>
        <v>37403.21</v>
      </c>
      <c r="G34" s="10">
        <f>SUM(G30:G33)</f>
        <v>25224.82</v>
      </c>
    </row>
    <row r="35" spans="1:7" s="2" customFormat="1">
      <c r="A35" s="9"/>
      <c r="B35" s="8"/>
      <c r="C35" s="10"/>
      <c r="D35" s="11"/>
      <c r="E35" s="8"/>
      <c r="F35" s="10"/>
      <c r="G35" s="10"/>
    </row>
    <row r="36" spans="1:7">
      <c r="A36" s="12" t="s">
        <v>11</v>
      </c>
      <c r="B36" s="22">
        <v>92.66</v>
      </c>
      <c r="C36" s="23">
        <f>B36*100</f>
        <v>9266</v>
      </c>
      <c r="D36" s="24">
        <f>C36*70/100</f>
        <v>6486.2</v>
      </c>
      <c r="E36" s="22">
        <v>79.55</v>
      </c>
      <c r="F36" s="31">
        <v>4916.79</v>
      </c>
      <c r="G36" s="31">
        <v>3338.8</v>
      </c>
    </row>
    <row r="37" spans="1:7">
      <c r="A37" s="12" t="s">
        <v>150</v>
      </c>
      <c r="B37" s="26">
        <v>0</v>
      </c>
      <c r="C37" s="23">
        <v>0</v>
      </c>
      <c r="D37" s="24">
        <v>0</v>
      </c>
      <c r="E37" s="22">
        <v>3.28</v>
      </c>
      <c r="F37" s="31">
        <v>184.31</v>
      </c>
      <c r="G37" s="31">
        <v>23.6</v>
      </c>
    </row>
    <row r="38" spans="1:7">
      <c r="A38" s="12" t="s">
        <v>229</v>
      </c>
      <c r="B38" s="26">
        <v>0</v>
      </c>
      <c r="C38" s="23">
        <v>0</v>
      </c>
      <c r="D38" s="24">
        <v>0</v>
      </c>
      <c r="E38" s="22">
        <v>0.24</v>
      </c>
      <c r="F38" s="31">
        <v>10.8</v>
      </c>
      <c r="G38" s="31">
        <v>4.3</v>
      </c>
    </row>
    <row r="39" spans="1:7" s="2" customFormat="1">
      <c r="A39" s="9" t="s">
        <v>183</v>
      </c>
      <c r="B39" s="8">
        <f>B36</f>
        <v>92.66</v>
      </c>
      <c r="C39" s="10">
        <f>C36</f>
        <v>9266</v>
      </c>
      <c r="D39" s="11">
        <f>D36</f>
        <v>6486.2</v>
      </c>
      <c r="E39" s="8">
        <f>SUM(E36:E38)</f>
        <v>83.07</v>
      </c>
      <c r="F39" s="10">
        <f t="shared" ref="F39" si="9">SUM(F36:F38)</f>
        <v>5111.9000000000005</v>
      </c>
      <c r="G39" s="10">
        <f>SUM(G36:G38)</f>
        <v>3366.7000000000003</v>
      </c>
    </row>
    <row r="40" spans="1:7" s="2" customFormat="1">
      <c r="A40" s="9"/>
      <c r="B40" s="8"/>
      <c r="C40" s="10"/>
      <c r="D40" s="11"/>
      <c r="E40" s="8"/>
      <c r="F40" s="10"/>
      <c r="G40" s="10"/>
    </row>
    <row r="41" spans="1:7">
      <c r="A41" s="12" t="s">
        <v>7</v>
      </c>
      <c r="B41" s="26">
        <v>17.66</v>
      </c>
      <c r="C41" s="23">
        <f>B41*120</f>
        <v>2119.1999999999998</v>
      </c>
      <c r="D41" s="24">
        <f>C41*70/100</f>
        <v>1483.44</v>
      </c>
      <c r="E41" s="22">
        <v>22.76</v>
      </c>
      <c r="F41" s="31">
        <v>1722.88</v>
      </c>
      <c r="G41" s="31">
        <v>1162.1199999999999</v>
      </c>
    </row>
    <row r="42" spans="1:7">
      <c r="A42" s="12" t="s">
        <v>326</v>
      </c>
      <c r="B42" s="26">
        <v>0</v>
      </c>
      <c r="C42" s="23">
        <v>0</v>
      </c>
      <c r="D42" s="24">
        <v>0</v>
      </c>
      <c r="E42" s="22">
        <v>0.24</v>
      </c>
      <c r="F42" s="31">
        <v>28.87</v>
      </c>
      <c r="G42" s="31">
        <v>19.91</v>
      </c>
    </row>
    <row r="43" spans="1:7" s="2" customFormat="1">
      <c r="A43" s="9" t="s">
        <v>7</v>
      </c>
      <c r="B43" s="27">
        <f t="shared" ref="B43:F43" si="10">SUM(B41:B42)</f>
        <v>17.66</v>
      </c>
      <c r="C43" s="27">
        <f t="shared" si="10"/>
        <v>2119.1999999999998</v>
      </c>
      <c r="D43" s="29">
        <f t="shared" si="10"/>
        <v>1483.44</v>
      </c>
      <c r="E43" s="41">
        <f t="shared" si="10"/>
        <v>23</v>
      </c>
      <c r="F43" s="10">
        <f t="shared" si="10"/>
        <v>1751.75</v>
      </c>
      <c r="G43" s="10">
        <f>SUM(G41:G42)</f>
        <v>1182.03</v>
      </c>
    </row>
    <row r="44" spans="1:7" s="2" customFormat="1">
      <c r="A44" s="9"/>
      <c r="B44" s="8"/>
      <c r="C44" s="10"/>
      <c r="D44" s="11"/>
      <c r="E44" s="8"/>
      <c r="F44" s="10"/>
      <c r="G44" s="10"/>
    </row>
    <row r="45" spans="1:7" s="2" customFormat="1">
      <c r="A45" s="9" t="s">
        <v>13</v>
      </c>
      <c r="B45" s="27">
        <v>84.96</v>
      </c>
      <c r="C45" s="10">
        <v>11044.8</v>
      </c>
      <c r="D45" s="11">
        <v>7731.36</v>
      </c>
      <c r="E45" s="27">
        <v>129.79</v>
      </c>
      <c r="F45" s="40">
        <v>11002.18</v>
      </c>
      <c r="G45" s="40">
        <v>7081.87</v>
      </c>
    </row>
    <row r="46" spans="1:7" s="2" customFormat="1">
      <c r="A46" s="9"/>
      <c r="B46" s="27"/>
      <c r="C46" s="10"/>
      <c r="D46" s="11"/>
      <c r="E46" s="27"/>
      <c r="F46" s="40"/>
      <c r="G46" s="40"/>
    </row>
    <row r="47" spans="1:7" s="2" customFormat="1">
      <c r="A47" s="9" t="s">
        <v>15</v>
      </c>
      <c r="B47" s="8">
        <v>17.86</v>
      </c>
      <c r="C47" s="10">
        <v>2321.7999999999997</v>
      </c>
      <c r="D47" s="11">
        <v>1625.2599999999998</v>
      </c>
      <c r="E47" s="27">
        <v>44.79</v>
      </c>
      <c r="F47" s="40">
        <v>3011.05</v>
      </c>
      <c r="G47" s="40">
        <v>2097</v>
      </c>
    </row>
    <row r="48" spans="1:7" s="2" customFormat="1">
      <c r="A48" s="9"/>
      <c r="B48" s="26"/>
      <c r="C48" s="23"/>
      <c r="D48" s="24"/>
      <c r="E48" s="8"/>
      <c r="F48" s="10"/>
      <c r="G48" s="10"/>
    </row>
    <row r="49" spans="1:7" s="2" customFormat="1">
      <c r="A49" s="12" t="s">
        <v>184</v>
      </c>
      <c r="B49" s="22">
        <v>476.45</v>
      </c>
      <c r="C49" s="23">
        <f>B49*130</f>
        <v>61938.5</v>
      </c>
      <c r="D49" s="24">
        <f>C49*70/100</f>
        <v>43356.95</v>
      </c>
      <c r="E49" s="22">
        <v>599.87</v>
      </c>
      <c r="F49" s="31">
        <v>60831.33</v>
      </c>
      <c r="G49" s="31">
        <v>41995</v>
      </c>
    </row>
    <row r="50" spans="1:7" s="2" customFormat="1">
      <c r="A50" s="12" t="s">
        <v>301</v>
      </c>
      <c r="B50" s="26">
        <v>0</v>
      </c>
      <c r="C50" s="23">
        <v>0</v>
      </c>
      <c r="D50" s="24">
        <v>0</v>
      </c>
      <c r="E50" s="22">
        <v>2.0699999999999998</v>
      </c>
      <c r="F50" s="31">
        <v>168.4</v>
      </c>
      <c r="G50" s="31">
        <v>117.84</v>
      </c>
    </row>
    <row r="51" spans="1:7" s="2" customFormat="1">
      <c r="A51" s="9" t="s">
        <v>184</v>
      </c>
      <c r="B51" s="27">
        <f>SUM(B49:B50)</f>
        <v>476.45</v>
      </c>
      <c r="C51" s="10">
        <f>SUM(C49:C50)</f>
        <v>61938.5</v>
      </c>
      <c r="D51" s="11">
        <f>SUM(D49:D50)</f>
        <v>43356.95</v>
      </c>
      <c r="E51" s="8">
        <f>SUM(E49:E50)</f>
        <v>601.94000000000005</v>
      </c>
      <c r="F51" s="10">
        <f t="shared" ref="F51" si="11">SUM(F49:F50)</f>
        <v>60999.73</v>
      </c>
      <c r="G51" s="10">
        <f>SUM(G49:G50)</f>
        <v>42112.84</v>
      </c>
    </row>
    <row r="52" spans="1:7" s="2" customFormat="1">
      <c r="A52" s="9"/>
      <c r="B52" s="8"/>
      <c r="C52" s="10"/>
      <c r="D52" s="11"/>
      <c r="E52" s="8"/>
      <c r="F52" s="10"/>
      <c r="G52" s="10"/>
    </row>
    <row r="53" spans="1:7">
      <c r="A53" s="12" t="s">
        <v>17</v>
      </c>
      <c r="B53" s="22">
        <v>175.86</v>
      </c>
      <c r="C53" s="23">
        <f>B53*130</f>
        <v>22861.800000000003</v>
      </c>
      <c r="D53" s="24">
        <f>C53*70/100</f>
        <v>16003.260000000002</v>
      </c>
      <c r="E53" s="22">
        <v>295.24</v>
      </c>
      <c r="F53" s="31">
        <v>21860.93</v>
      </c>
      <c r="G53" s="31">
        <v>14823</v>
      </c>
    </row>
    <row r="54" spans="1:7">
      <c r="A54" s="12" t="s">
        <v>327</v>
      </c>
      <c r="B54" s="26">
        <v>0</v>
      </c>
      <c r="C54" s="23">
        <v>0</v>
      </c>
      <c r="D54" s="24">
        <v>0</v>
      </c>
      <c r="E54" s="22">
        <v>0.04</v>
      </c>
      <c r="F54" s="31">
        <v>4.5</v>
      </c>
      <c r="G54" s="31">
        <v>3</v>
      </c>
    </row>
    <row r="55" spans="1:7">
      <c r="A55" s="12" t="s">
        <v>328</v>
      </c>
      <c r="B55" s="26">
        <v>0</v>
      </c>
      <c r="C55" s="23">
        <v>0</v>
      </c>
      <c r="D55" s="24">
        <v>0</v>
      </c>
      <c r="E55" s="22">
        <v>12.69</v>
      </c>
      <c r="F55" s="31">
        <v>949.84</v>
      </c>
      <c r="G55" s="31">
        <v>678.93</v>
      </c>
    </row>
    <row r="56" spans="1:7" s="2" customFormat="1">
      <c r="A56" s="9" t="s">
        <v>185</v>
      </c>
      <c r="B56" s="8">
        <f>B53</f>
        <v>175.86</v>
      </c>
      <c r="C56" s="10">
        <f>C53</f>
        <v>22861.800000000003</v>
      </c>
      <c r="D56" s="11">
        <f>D53</f>
        <v>16003.260000000002</v>
      </c>
      <c r="E56" s="8">
        <f>SUM(E53:E55)</f>
        <v>307.97000000000003</v>
      </c>
      <c r="F56" s="10">
        <f>SUM(F53:F55)</f>
        <v>22815.27</v>
      </c>
      <c r="G56" s="10">
        <f>SUM(G53:G55)</f>
        <v>15504.93</v>
      </c>
    </row>
    <row r="57" spans="1:7" s="2" customFormat="1">
      <c r="A57" s="9"/>
      <c r="B57" s="8"/>
      <c r="C57" s="10"/>
      <c r="D57" s="11"/>
      <c r="E57" s="8"/>
      <c r="F57" s="10"/>
      <c r="G57" s="10"/>
    </row>
    <row r="58" spans="1:7" s="2" customFormat="1">
      <c r="A58" s="9" t="s">
        <v>76</v>
      </c>
      <c r="B58" s="8">
        <v>0.92</v>
      </c>
      <c r="C58" s="10">
        <f>B58*130</f>
        <v>119.60000000000001</v>
      </c>
      <c r="D58" s="11">
        <f>C58*70/100</f>
        <v>83.72</v>
      </c>
      <c r="E58" s="27">
        <v>1.64</v>
      </c>
      <c r="F58" s="40">
        <v>141.1</v>
      </c>
      <c r="G58" s="40">
        <v>96.71</v>
      </c>
    </row>
    <row r="59" spans="1:7" s="2" customFormat="1">
      <c r="A59" s="9"/>
      <c r="B59" s="8"/>
      <c r="C59" s="10"/>
      <c r="D59" s="11"/>
      <c r="E59" s="8"/>
      <c r="F59" s="10"/>
      <c r="G59" s="10"/>
    </row>
    <row r="60" spans="1:7">
      <c r="A60" s="12" t="s">
        <v>88</v>
      </c>
      <c r="B60" s="22">
        <v>227.24</v>
      </c>
      <c r="C60" s="23">
        <f>B60*130</f>
        <v>29541.200000000001</v>
      </c>
      <c r="D60" s="24">
        <f>C60*70/100</f>
        <v>20678.84</v>
      </c>
      <c r="E60" s="22">
        <v>392.19</v>
      </c>
      <c r="F60" s="31">
        <v>31711.42</v>
      </c>
      <c r="G60" s="31">
        <v>21540</v>
      </c>
    </row>
    <row r="61" spans="1:7">
      <c r="A61" s="12" t="s">
        <v>329</v>
      </c>
      <c r="B61" s="26">
        <v>0</v>
      </c>
      <c r="C61" s="23">
        <v>0</v>
      </c>
      <c r="D61" s="24">
        <v>0</v>
      </c>
      <c r="E61" s="22">
        <v>18.88</v>
      </c>
      <c r="F61" s="31">
        <v>1512.06</v>
      </c>
      <c r="G61" s="31">
        <v>1055.73</v>
      </c>
    </row>
    <row r="62" spans="1:7">
      <c r="A62" s="12" t="s">
        <v>146</v>
      </c>
      <c r="B62" s="26">
        <v>0</v>
      </c>
      <c r="C62" s="23">
        <v>0</v>
      </c>
      <c r="D62" s="24">
        <v>0</v>
      </c>
      <c r="E62" s="22">
        <v>9.41</v>
      </c>
      <c r="F62" s="31">
        <v>656.33</v>
      </c>
      <c r="G62" s="31">
        <v>626.62</v>
      </c>
    </row>
    <row r="63" spans="1:7" s="2" customFormat="1">
      <c r="A63" s="9" t="s">
        <v>186</v>
      </c>
      <c r="B63" s="8">
        <f>B60</f>
        <v>227.24</v>
      </c>
      <c r="C63" s="10">
        <f>C60</f>
        <v>29541.200000000001</v>
      </c>
      <c r="D63" s="11">
        <f>D60</f>
        <v>20678.84</v>
      </c>
      <c r="E63" s="8">
        <f>SUM(E60:E62)</f>
        <v>420.48</v>
      </c>
      <c r="F63" s="10">
        <f>SUM(F60:F62)</f>
        <v>33879.81</v>
      </c>
      <c r="G63" s="10">
        <f>SUM(G60:G62)</f>
        <v>23222.35</v>
      </c>
    </row>
    <row r="64" spans="1:7" s="2" customFormat="1">
      <c r="A64" s="9"/>
      <c r="B64" s="8"/>
      <c r="C64" s="10"/>
      <c r="D64" s="11"/>
      <c r="E64" s="8"/>
      <c r="F64" s="10"/>
      <c r="G64" s="10"/>
    </row>
    <row r="65" spans="1:7" s="2" customFormat="1">
      <c r="A65" s="9" t="s">
        <v>16</v>
      </c>
      <c r="B65" s="27">
        <v>0</v>
      </c>
      <c r="C65" s="10">
        <f>B65*130</f>
        <v>0</v>
      </c>
      <c r="D65" s="11">
        <f>C65*70/100</f>
        <v>0</v>
      </c>
      <c r="E65" s="27">
        <v>0</v>
      </c>
      <c r="F65" s="40">
        <v>0</v>
      </c>
      <c r="G65" s="40">
        <v>0</v>
      </c>
    </row>
    <row r="66" spans="1:7" s="2" customFormat="1">
      <c r="A66" s="9"/>
      <c r="B66" s="8"/>
      <c r="C66" s="10"/>
      <c r="D66" s="11"/>
      <c r="E66" s="8"/>
      <c r="F66" s="10"/>
      <c r="G66" s="10"/>
    </row>
    <row r="67" spans="1:7">
      <c r="A67" s="12" t="s">
        <v>14</v>
      </c>
      <c r="B67" s="22">
        <v>431.26</v>
      </c>
      <c r="C67" s="23">
        <f>B67*120</f>
        <v>51751.199999999997</v>
      </c>
      <c r="D67" s="24">
        <f>C67*70/100</f>
        <v>36225.839999999997</v>
      </c>
      <c r="E67" s="22">
        <v>163.07</v>
      </c>
      <c r="F67" s="31">
        <v>11863.87</v>
      </c>
      <c r="G67" s="31">
        <v>8213</v>
      </c>
    </row>
    <row r="68" spans="1:7">
      <c r="A68" s="12" t="s">
        <v>114</v>
      </c>
      <c r="B68" s="26">
        <v>0</v>
      </c>
      <c r="C68" s="23">
        <v>0</v>
      </c>
      <c r="D68" s="24">
        <v>0</v>
      </c>
      <c r="E68" s="22">
        <v>230.03</v>
      </c>
      <c r="F68" s="31">
        <v>14335.29</v>
      </c>
      <c r="G68" s="31">
        <v>9478</v>
      </c>
    </row>
    <row r="69" spans="1:7">
      <c r="A69" s="12" t="s">
        <v>151</v>
      </c>
      <c r="B69" s="26">
        <v>0</v>
      </c>
      <c r="C69" s="23">
        <v>0</v>
      </c>
      <c r="D69" s="24">
        <v>0</v>
      </c>
      <c r="E69" s="22">
        <v>6.16</v>
      </c>
      <c r="F69" s="31">
        <v>526.13</v>
      </c>
      <c r="G69" s="31">
        <v>411.29</v>
      </c>
    </row>
    <row r="70" spans="1:7">
      <c r="A70" s="12" t="s">
        <v>147</v>
      </c>
      <c r="B70" s="26">
        <v>0</v>
      </c>
      <c r="C70" s="23">
        <v>0</v>
      </c>
      <c r="D70" s="24">
        <v>0</v>
      </c>
      <c r="E70" s="22">
        <v>6.68</v>
      </c>
      <c r="F70" s="31">
        <v>476.4</v>
      </c>
      <c r="G70" s="31">
        <v>286.77</v>
      </c>
    </row>
    <row r="71" spans="1:7" s="2" customFormat="1">
      <c r="A71" s="9" t="s">
        <v>14</v>
      </c>
      <c r="B71" s="8">
        <f>B67</f>
        <v>431.26</v>
      </c>
      <c r="C71" s="10">
        <f>C67</f>
        <v>51751.199999999997</v>
      </c>
      <c r="D71" s="11">
        <f>D67</f>
        <v>36225.839999999997</v>
      </c>
      <c r="E71" s="8">
        <f>SUM(E67:E70)</f>
        <v>405.94000000000005</v>
      </c>
      <c r="F71" s="10">
        <f>SUM(F67:F70)</f>
        <v>27201.690000000006</v>
      </c>
      <c r="G71" s="10">
        <f>SUM(G67:G70)</f>
        <v>18389.060000000001</v>
      </c>
    </row>
    <row r="72" spans="1:7" s="2" customFormat="1">
      <c r="A72" s="9"/>
      <c r="B72" s="8"/>
      <c r="C72" s="10"/>
      <c r="D72" s="11"/>
      <c r="E72" s="8"/>
      <c r="F72" s="10"/>
      <c r="G72" s="10"/>
    </row>
    <row r="73" spans="1:7">
      <c r="A73" s="12" t="s">
        <v>141</v>
      </c>
      <c r="B73" s="22">
        <v>157.97</v>
      </c>
      <c r="C73" s="23">
        <f>B73*110</f>
        <v>17376.7</v>
      </c>
      <c r="D73" s="24">
        <f>C73*70/100</f>
        <v>12163.69</v>
      </c>
      <c r="E73" s="22">
        <v>24.32</v>
      </c>
      <c r="F73" s="31">
        <v>1241.72</v>
      </c>
      <c r="G73" s="31">
        <v>830.84</v>
      </c>
    </row>
    <row r="74" spans="1:7">
      <c r="A74" s="12" t="s">
        <v>142</v>
      </c>
      <c r="B74" s="1">
        <v>0</v>
      </c>
      <c r="C74" s="1">
        <v>0</v>
      </c>
      <c r="D74" s="25">
        <v>0</v>
      </c>
      <c r="E74" s="22">
        <v>114.42</v>
      </c>
      <c r="F74" s="31">
        <v>6106.06</v>
      </c>
      <c r="G74" s="31">
        <v>4046.31</v>
      </c>
    </row>
    <row r="75" spans="1:7" s="2" customFormat="1">
      <c r="A75" s="9" t="s">
        <v>141</v>
      </c>
      <c r="B75" s="8">
        <f>SUM(B73:B74)</f>
        <v>157.97</v>
      </c>
      <c r="C75" s="10">
        <f>C73</f>
        <v>17376.7</v>
      </c>
      <c r="D75" s="11">
        <f>D73</f>
        <v>12163.69</v>
      </c>
      <c r="E75" s="8">
        <f>SUM(E73:E74)</f>
        <v>138.74</v>
      </c>
      <c r="F75" s="10">
        <f>SUM(F73:F74)</f>
        <v>7347.7800000000007</v>
      </c>
      <c r="G75" s="10">
        <f>SUM(G73:G74)</f>
        <v>4877.1499999999996</v>
      </c>
    </row>
    <row r="76" spans="1:7" s="2" customFormat="1">
      <c r="A76" s="9"/>
      <c r="B76" s="8"/>
      <c r="C76" s="10"/>
      <c r="D76" s="11"/>
      <c r="E76" s="41"/>
      <c r="F76" s="10"/>
      <c r="G76" s="10"/>
    </row>
    <row r="77" spans="1:7">
      <c r="A77" s="12" t="s">
        <v>8</v>
      </c>
      <c r="B77" s="22">
        <v>471.44</v>
      </c>
      <c r="C77" s="23">
        <f>B77*140</f>
        <v>66001.600000000006</v>
      </c>
      <c r="D77" s="24">
        <f>C77*70/100</f>
        <v>46201.120000000003</v>
      </c>
      <c r="E77" s="22">
        <v>143.52000000000001</v>
      </c>
      <c r="F77" s="31">
        <v>11611.93</v>
      </c>
      <c r="G77" s="31">
        <v>8041</v>
      </c>
    </row>
    <row r="78" spans="1:7">
      <c r="A78" s="12" t="s">
        <v>261</v>
      </c>
      <c r="B78" s="26">
        <v>0</v>
      </c>
      <c r="C78" s="23">
        <f>B78*140</f>
        <v>0</v>
      </c>
      <c r="D78" s="24">
        <f>C78*70/100</f>
        <v>0</v>
      </c>
      <c r="E78" s="22">
        <v>51.04</v>
      </c>
      <c r="F78" s="31">
        <v>4895.47</v>
      </c>
      <c r="G78" s="31">
        <v>3519.68</v>
      </c>
    </row>
    <row r="79" spans="1:7">
      <c r="A79" s="12" t="s">
        <v>110</v>
      </c>
      <c r="B79" s="26">
        <v>0</v>
      </c>
      <c r="C79" s="23">
        <v>0</v>
      </c>
      <c r="D79" s="24">
        <v>0</v>
      </c>
      <c r="E79" s="22">
        <v>158.71</v>
      </c>
      <c r="F79" s="31">
        <v>12402.55</v>
      </c>
      <c r="G79" s="31">
        <v>8014.52</v>
      </c>
    </row>
    <row r="80" spans="1:7">
      <c r="A80" s="12" t="s">
        <v>260</v>
      </c>
      <c r="B80" s="26">
        <v>0</v>
      </c>
      <c r="C80" s="23">
        <v>0</v>
      </c>
      <c r="D80" s="24">
        <v>0</v>
      </c>
      <c r="E80" s="22">
        <v>48.24</v>
      </c>
      <c r="F80" s="31">
        <v>4000.33</v>
      </c>
      <c r="G80" s="31">
        <v>2789.82</v>
      </c>
    </row>
    <row r="81" spans="1:7">
      <c r="A81" s="12" t="s">
        <v>148</v>
      </c>
      <c r="B81" s="26">
        <v>0</v>
      </c>
      <c r="C81" s="23">
        <v>0</v>
      </c>
      <c r="D81" s="24">
        <v>0</v>
      </c>
      <c r="E81" s="22">
        <v>38.11</v>
      </c>
      <c r="F81" s="31">
        <v>3329.18</v>
      </c>
      <c r="G81" s="31">
        <v>2331.1</v>
      </c>
    </row>
    <row r="82" spans="1:7" s="2" customFormat="1">
      <c r="A82" s="9" t="s">
        <v>8</v>
      </c>
      <c r="B82" s="8">
        <f t="shared" ref="B82:F82" si="12">SUM(B77:B81)</f>
        <v>471.44</v>
      </c>
      <c r="C82" s="10">
        <f t="shared" si="12"/>
        <v>66001.600000000006</v>
      </c>
      <c r="D82" s="11">
        <f t="shared" si="12"/>
        <v>46201.120000000003</v>
      </c>
      <c r="E82" s="8">
        <f t="shared" si="12"/>
        <v>439.62</v>
      </c>
      <c r="F82" s="10">
        <f t="shared" si="12"/>
        <v>36239.46</v>
      </c>
      <c r="G82" s="10">
        <f>SUM(G77:G81)</f>
        <v>24696.12</v>
      </c>
    </row>
    <row r="83" spans="1:7" s="2" customFormat="1">
      <c r="A83" s="9"/>
      <c r="B83" s="8"/>
      <c r="C83" s="10"/>
      <c r="D83" s="11"/>
      <c r="E83" s="8"/>
      <c r="F83" s="10"/>
      <c r="G83" s="10"/>
    </row>
    <row r="84" spans="1:7" s="2" customFormat="1">
      <c r="A84" s="9" t="s">
        <v>9</v>
      </c>
      <c r="B84" s="8">
        <v>0.56999999999999995</v>
      </c>
      <c r="C84" s="10">
        <f>B84*110</f>
        <v>62.699999999999996</v>
      </c>
      <c r="D84" s="11">
        <f>C84*70/100</f>
        <v>43.89</v>
      </c>
      <c r="E84" s="27">
        <v>0.48</v>
      </c>
      <c r="F84" s="40">
        <v>19.2</v>
      </c>
      <c r="G84" s="40">
        <v>13.3</v>
      </c>
    </row>
    <row r="85" spans="1:7" s="2" customFormat="1">
      <c r="A85" s="9"/>
      <c r="B85" s="8"/>
      <c r="C85" s="10"/>
      <c r="D85" s="11"/>
      <c r="E85" s="8"/>
      <c r="F85" s="10"/>
      <c r="G85" s="10"/>
    </row>
    <row r="86" spans="1:7">
      <c r="A86" s="12" t="s">
        <v>10</v>
      </c>
      <c r="B86" s="22">
        <v>185.85</v>
      </c>
      <c r="C86" s="23">
        <f>B86*130</f>
        <v>24160.5</v>
      </c>
      <c r="D86" s="24">
        <f>C86*70/100</f>
        <v>16912.349999999999</v>
      </c>
      <c r="E86" s="22">
        <v>53.21</v>
      </c>
      <c r="F86" s="31">
        <v>4296.66</v>
      </c>
      <c r="G86" s="31">
        <v>3003</v>
      </c>
    </row>
    <row r="87" spans="1:7">
      <c r="A87" s="12" t="s">
        <v>112</v>
      </c>
      <c r="B87" s="26">
        <v>0</v>
      </c>
      <c r="C87" s="23">
        <v>0</v>
      </c>
      <c r="D87" s="24">
        <v>0</v>
      </c>
      <c r="E87" s="22">
        <v>109.16</v>
      </c>
      <c r="F87" s="31">
        <v>6937.67</v>
      </c>
      <c r="G87" s="31">
        <v>4616.84</v>
      </c>
    </row>
    <row r="88" spans="1:7">
      <c r="A88" s="12" t="s">
        <v>152</v>
      </c>
      <c r="B88" s="26">
        <v>0</v>
      </c>
      <c r="C88" s="23">
        <v>0</v>
      </c>
      <c r="D88" s="24">
        <v>0</v>
      </c>
      <c r="E88" s="22">
        <v>4.59</v>
      </c>
      <c r="F88" s="31">
        <v>324.8</v>
      </c>
      <c r="G88" s="31">
        <v>225.19</v>
      </c>
    </row>
    <row r="89" spans="1:7" s="2" customFormat="1">
      <c r="A89" s="9" t="s">
        <v>187</v>
      </c>
      <c r="B89" s="8">
        <f>B86</f>
        <v>185.85</v>
      </c>
      <c r="C89" s="10">
        <f>C86</f>
        <v>24160.5</v>
      </c>
      <c r="D89" s="11">
        <f>D86</f>
        <v>16912.349999999999</v>
      </c>
      <c r="E89" s="8">
        <f>SUM(E86:E88)</f>
        <v>166.96</v>
      </c>
      <c r="F89" s="10">
        <f>SUM(F86:F88)</f>
        <v>11559.13</v>
      </c>
      <c r="G89" s="10">
        <f>SUM(G86:G88)</f>
        <v>7845.03</v>
      </c>
    </row>
    <row r="90" spans="1:7" s="2" customFormat="1">
      <c r="A90" s="9"/>
      <c r="B90" s="8"/>
      <c r="C90" s="10"/>
      <c r="D90" s="11"/>
      <c r="E90" s="8"/>
      <c r="F90" s="10"/>
      <c r="G90" s="10"/>
    </row>
    <row r="91" spans="1:7">
      <c r="A91" s="12" t="s">
        <v>12</v>
      </c>
      <c r="B91" s="22">
        <v>10.95</v>
      </c>
      <c r="C91" s="23">
        <f>B91*60</f>
        <v>657</v>
      </c>
      <c r="D91" s="24">
        <f>C91*70/100</f>
        <v>459.9</v>
      </c>
      <c r="E91" s="22">
        <v>7.51</v>
      </c>
      <c r="F91" s="31">
        <v>321.32</v>
      </c>
      <c r="G91" s="31">
        <v>207.18</v>
      </c>
    </row>
    <row r="92" spans="1:7">
      <c r="A92" s="12" t="s">
        <v>350</v>
      </c>
      <c r="B92" s="26">
        <v>0</v>
      </c>
      <c r="C92" s="23">
        <v>0</v>
      </c>
      <c r="D92" s="24">
        <v>0</v>
      </c>
      <c r="E92" s="22">
        <v>0.49</v>
      </c>
      <c r="F92" s="31">
        <v>5.89</v>
      </c>
      <c r="G92" s="31">
        <v>5.5</v>
      </c>
    </row>
    <row r="93" spans="1:7">
      <c r="A93" s="12" t="s">
        <v>214</v>
      </c>
      <c r="B93" s="26">
        <v>0</v>
      </c>
      <c r="C93" s="23">
        <v>0</v>
      </c>
      <c r="D93" s="24">
        <v>0</v>
      </c>
      <c r="E93" s="22">
        <v>1.58</v>
      </c>
      <c r="F93" s="31">
        <v>50.55</v>
      </c>
      <c r="G93" s="31">
        <v>30.65</v>
      </c>
    </row>
    <row r="94" spans="1:7" s="2" customFormat="1">
      <c r="A94" s="9" t="s">
        <v>12</v>
      </c>
      <c r="B94" s="8">
        <f>B91</f>
        <v>10.95</v>
      </c>
      <c r="C94" s="10">
        <f>C91</f>
        <v>657</v>
      </c>
      <c r="D94" s="11">
        <f>D91</f>
        <v>459.9</v>
      </c>
      <c r="E94" s="8">
        <f>SUM(E91:E93)</f>
        <v>9.58</v>
      </c>
      <c r="F94" s="10">
        <f>SUM(F91:F93)</f>
        <v>377.76</v>
      </c>
      <c r="G94" s="10">
        <f>SUM(G91:G93)</f>
        <v>243.33</v>
      </c>
    </row>
    <row r="95" spans="1:7" s="2" customFormat="1">
      <c r="A95" s="9"/>
      <c r="B95" s="8"/>
      <c r="C95" s="10"/>
      <c r="D95" s="11"/>
      <c r="E95" s="8"/>
      <c r="F95" s="10"/>
      <c r="G95" s="10"/>
    </row>
    <row r="96" spans="1:7" s="2" customFormat="1">
      <c r="A96" s="9" t="s">
        <v>101</v>
      </c>
      <c r="B96" s="27">
        <v>32.75</v>
      </c>
      <c r="C96" s="10">
        <f>B96*140</f>
        <v>4585</v>
      </c>
      <c r="D96" s="11">
        <f>C96*70/100</f>
        <v>3209.5</v>
      </c>
      <c r="E96" s="27">
        <v>103.06</v>
      </c>
      <c r="F96" s="40">
        <v>9792.4500000000007</v>
      </c>
      <c r="G96" s="40">
        <v>6816</v>
      </c>
    </row>
    <row r="97" spans="1:7" s="2" customFormat="1">
      <c r="A97" s="9"/>
      <c r="B97" s="8"/>
      <c r="C97" s="10"/>
      <c r="D97" s="11"/>
      <c r="E97" s="8"/>
      <c r="F97" s="10"/>
      <c r="G97" s="10"/>
    </row>
    <row r="98" spans="1:7" s="2" customFormat="1">
      <c r="A98" s="9" t="s">
        <v>18</v>
      </c>
      <c r="B98" s="8">
        <v>0.61</v>
      </c>
      <c r="C98" s="10">
        <f>B98*140</f>
        <v>85.399999999999991</v>
      </c>
      <c r="D98" s="11">
        <f>C98*70/100</f>
        <v>59.779999999999994</v>
      </c>
      <c r="E98" s="27">
        <v>10.88</v>
      </c>
      <c r="F98" s="40">
        <v>1260.45</v>
      </c>
      <c r="G98" s="40">
        <v>880.26</v>
      </c>
    </row>
    <row r="99" spans="1:7" s="2" customFormat="1">
      <c r="A99" s="9"/>
      <c r="B99" s="8"/>
      <c r="C99" s="10"/>
      <c r="D99" s="11"/>
      <c r="E99" s="27"/>
      <c r="F99" s="40"/>
      <c r="G99" s="40"/>
    </row>
    <row r="100" spans="1:7" s="2" customFormat="1">
      <c r="A100" s="9" t="s">
        <v>343</v>
      </c>
      <c r="B100" s="8">
        <v>0</v>
      </c>
      <c r="C100" s="10">
        <v>0</v>
      </c>
      <c r="D100" s="11">
        <v>0</v>
      </c>
      <c r="E100" s="27">
        <v>0.26</v>
      </c>
      <c r="F100" s="40">
        <v>17.3</v>
      </c>
      <c r="G100" s="40">
        <v>12</v>
      </c>
    </row>
    <row r="101" spans="1:7" s="2" customFormat="1">
      <c r="A101" s="9"/>
      <c r="B101" s="8"/>
      <c r="C101" s="10"/>
      <c r="D101" s="11"/>
      <c r="E101" s="8"/>
      <c r="F101" s="10"/>
      <c r="G101" s="10"/>
    </row>
    <row r="102" spans="1:7" s="2" customFormat="1">
      <c r="A102" s="12" t="s">
        <v>188</v>
      </c>
      <c r="B102" s="22">
        <v>139.82</v>
      </c>
      <c r="C102" s="23">
        <f>B102*125</f>
        <v>17477.5</v>
      </c>
      <c r="D102" s="24">
        <f>C102*70/100</f>
        <v>12234.25</v>
      </c>
      <c r="E102" s="22">
        <v>7.18</v>
      </c>
      <c r="F102" s="31">
        <v>468.45</v>
      </c>
      <c r="G102" s="31">
        <v>321</v>
      </c>
    </row>
    <row r="103" spans="1:7" s="2" customFormat="1">
      <c r="A103" s="12" t="s">
        <v>221</v>
      </c>
      <c r="B103" s="26">
        <v>33.42</v>
      </c>
      <c r="C103" s="23">
        <f>B103*125</f>
        <v>4177.5</v>
      </c>
      <c r="D103" s="24">
        <f>C103*70/100</f>
        <v>2924.25</v>
      </c>
      <c r="E103" s="22">
        <v>20.260000000000002</v>
      </c>
      <c r="F103" s="31">
        <v>1001.79</v>
      </c>
      <c r="G103" s="31">
        <v>701</v>
      </c>
    </row>
    <row r="104" spans="1:7" s="2" customFormat="1">
      <c r="A104" s="12" t="s">
        <v>330</v>
      </c>
      <c r="B104" s="26">
        <v>0</v>
      </c>
      <c r="C104" s="23">
        <v>0</v>
      </c>
      <c r="D104" s="24">
        <v>0</v>
      </c>
      <c r="E104" s="22">
        <v>3.2</v>
      </c>
      <c r="F104" s="31">
        <v>186.06</v>
      </c>
      <c r="G104" s="31">
        <v>130</v>
      </c>
    </row>
    <row r="105" spans="1:7" s="2" customFormat="1">
      <c r="A105" s="9" t="s">
        <v>188</v>
      </c>
      <c r="B105" s="8">
        <f>SUM(B102:B103)</f>
        <v>173.24</v>
      </c>
      <c r="C105" s="10">
        <f>SUM(C102:C103)</f>
        <v>21655</v>
      </c>
      <c r="D105" s="11">
        <f>SUM(D102:D103)</f>
        <v>15158.5</v>
      </c>
      <c r="E105" s="8">
        <f>SUM(E102:E104)</f>
        <v>30.64</v>
      </c>
      <c r="F105" s="40">
        <f t="shared" ref="F105" si="13">SUM(F102:F104)</f>
        <v>1656.3</v>
      </c>
      <c r="G105" s="40">
        <f>SUM(G102:G104)</f>
        <v>1152</v>
      </c>
    </row>
    <row r="106" spans="1:7" s="2" customFormat="1">
      <c r="A106" s="9"/>
      <c r="B106" s="8"/>
      <c r="C106" s="10"/>
      <c r="D106" s="11"/>
      <c r="E106" s="8"/>
      <c r="F106" s="10"/>
      <c r="G106" s="10"/>
    </row>
    <row r="107" spans="1:7" s="2" customFormat="1">
      <c r="A107" s="12" t="s">
        <v>189</v>
      </c>
      <c r="B107" s="26">
        <v>32.64</v>
      </c>
      <c r="C107" s="23">
        <f>B107*125</f>
        <v>4080</v>
      </c>
      <c r="D107" s="24">
        <f>C107*70/100</f>
        <v>2856</v>
      </c>
      <c r="E107" s="26">
        <v>0</v>
      </c>
      <c r="F107" s="23">
        <v>0</v>
      </c>
      <c r="G107" s="23">
        <v>0</v>
      </c>
    </row>
    <row r="108" spans="1:7" s="2" customFormat="1">
      <c r="A108" s="12" t="s">
        <v>222</v>
      </c>
      <c r="B108" s="26">
        <v>2.06</v>
      </c>
      <c r="C108" s="23">
        <f>B108*125</f>
        <v>257.5</v>
      </c>
      <c r="D108" s="24">
        <f>C108*70/100</f>
        <v>180.25</v>
      </c>
      <c r="E108" s="22">
        <v>0</v>
      </c>
      <c r="F108" s="31">
        <v>0</v>
      </c>
      <c r="G108" s="23">
        <v>0</v>
      </c>
    </row>
    <row r="109" spans="1:7" s="2" customFormat="1">
      <c r="A109" s="9" t="s">
        <v>189</v>
      </c>
      <c r="B109" s="8">
        <f>SUM(B107:B108)</f>
        <v>34.700000000000003</v>
      </c>
      <c r="C109" s="10">
        <f>SUM(C107:C108)</f>
        <v>4337.5</v>
      </c>
      <c r="D109" s="11">
        <f>SUM(D107:D108)</f>
        <v>3036.25</v>
      </c>
      <c r="E109" s="8">
        <f>SUM(E107:E108)</f>
        <v>0</v>
      </c>
      <c r="F109" s="10">
        <f t="shared" ref="F109" si="14">SUM(F107:F108)</f>
        <v>0</v>
      </c>
      <c r="G109" s="10">
        <v>0</v>
      </c>
    </row>
    <row r="110" spans="1:7" s="2" customFormat="1">
      <c r="A110" s="9"/>
      <c r="B110" s="8"/>
      <c r="C110" s="10"/>
      <c r="D110" s="11"/>
      <c r="E110" s="8"/>
      <c r="F110" s="10"/>
      <c r="G110" s="10"/>
    </row>
    <row r="111" spans="1:7" s="2" customFormat="1">
      <c r="A111" s="12" t="s">
        <v>21</v>
      </c>
      <c r="B111" s="26">
        <v>20.21</v>
      </c>
      <c r="C111" s="23">
        <f>B111*125</f>
        <v>2526.25</v>
      </c>
      <c r="D111" s="24">
        <f>C111*70/100</f>
        <v>1768.375</v>
      </c>
      <c r="E111" s="22">
        <v>0.13</v>
      </c>
      <c r="F111" s="31">
        <v>6.09</v>
      </c>
      <c r="G111" s="31">
        <v>4.2</v>
      </c>
    </row>
    <row r="112" spans="1:7" s="2" customFormat="1">
      <c r="A112" s="12" t="s">
        <v>230</v>
      </c>
      <c r="B112" s="26">
        <v>0.7</v>
      </c>
      <c r="C112" s="23">
        <f>B112*125</f>
        <v>87.5</v>
      </c>
      <c r="D112" s="24">
        <f>C112*70/100</f>
        <v>61.25</v>
      </c>
      <c r="E112" s="22">
        <v>0</v>
      </c>
      <c r="F112" s="31">
        <v>0</v>
      </c>
      <c r="G112" s="31">
        <v>0</v>
      </c>
    </row>
    <row r="113" spans="1:7" s="2" customFormat="1">
      <c r="A113" s="9" t="s">
        <v>21</v>
      </c>
      <c r="B113" s="8">
        <f>SUM(B111:B112)</f>
        <v>20.91</v>
      </c>
      <c r="C113" s="10">
        <f>SUM(C111:C112)</f>
        <v>2613.75</v>
      </c>
      <c r="D113" s="11">
        <f>SUM(D111:D112)</f>
        <v>1829.625</v>
      </c>
      <c r="E113" s="8">
        <f>SUM(E111:E112)</f>
        <v>0.13</v>
      </c>
      <c r="F113" s="10">
        <f t="shared" ref="F113" si="15">SUM(F111:F112)</f>
        <v>6.09</v>
      </c>
      <c r="G113" s="10">
        <v>4.2</v>
      </c>
    </row>
    <row r="114" spans="1:7" s="2" customFormat="1">
      <c r="A114" s="9"/>
      <c r="B114" s="8"/>
      <c r="C114" s="10"/>
      <c r="D114" s="11"/>
      <c r="E114" s="8"/>
      <c r="F114" s="10"/>
      <c r="G114" s="10"/>
    </row>
    <row r="115" spans="1:7" s="2" customFormat="1">
      <c r="A115" s="12" t="s">
        <v>331</v>
      </c>
      <c r="B115" s="26">
        <v>127.98</v>
      </c>
      <c r="C115" s="23">
        <f>B115*125</f>
        <v>15997.5</v>
      </c>
      <c r="D115" s="24">
        <f>C115*70/100</f>
        <v>11198.25</v>
      </c>
      <c r="E115" s="22">
        <v>0</v>
      </c>
      <c r="F115" s="31">
        <v>0</v>
      </c>
      <c r="G115" s="31">
        <v>0</v>
      </c>
    </row>
    <row r="116" spans="1:7" s="2" customFormat="1">
      <c r="A116" s="12" t="s">
        <v>332</v>
      </c>
      <c r="B116" s="26">
        <v>10.83</v>
      </c>
      <c r="C116" s="23">
        <f>B116*125</f>
        <v>1353.75</v>
      </c>
      <c r="D116" s="24">
        <f>C116*70/100</f>
        <v>947.625</v>
      </c>
      <c r="E116" s="22">
        <v>0</v>
      </c>
      <c r="F116" s="31">
        <v>0</v>
      </c>
      <c r="G116" s="31">
        <v>0</v>
      </c>
    </row>
    <row r="117" spans="1:7" s="2" customFormat="1">
      <c r="A117" s="9" t="s">
        <v>331</v>
      </c>
      <c r="B117" s="8">
        <f>SUM(B115:B116)</f>
        <v>138.81</v>
      </c>
      <c r="C117" s="10">
        <f>SUM(C115:C116)</f>
        <v>17351.25</v>
      </c>
      <c r="D117" s="11">
        <f>SUM(D115:D116)</f>
        <v>12145.875</v>
      </c>
      <c r="E117" s="8">
        <f t="shared" ref="E117:F117" si="16">SUM(E115:E116)</f>
        <v>0</v>
      </c>
      <c r="F117" s="10">
        <f t="shared" si="16"/>
        <v>0</v>
      </c>
      <c r="G117" s="10">
        <v>0</v>
      </c>
    </row>
    <row r="118" spans="1:7" s="2" customFormat="1">
      <c r="A118" s="9"/>
      <c r="B118" s="8"/>
      <c r="C118" s="10"/>
      <c r="D118" s="11"/>
      <c r="E118" s="8"/>
      <c r="F118" s="10"/>
      <c r="G118" s="10"/>
    </row>
    <row r="119" spans="1:7" s="2" customFormat="1">
      <c r="A119" s="12" t="s">
        <v>22</v>
      </c>
      <c r="B119" s="26">
        <v>154.80000000000001</v>
      </c>
      <c r="C119" s="23">
        <f>B119*125</f>
        <v>19350</v>
      </c>
      <c r="D119" s="24">
        <f>C119*70/100</f>
        <v>13545</v>
      </c>
      <c r="E119" s="22">
        <v>20.14</v>
      </c>
      <c r="F119" s="31">
        <v>925.57</v>
      </c>
      <c r="G119" s="31">
        <v>651.28</v>
      </c>
    </row>
    <row r="120" spans="1:7" s="2" customFormat="1">
      <c r="A120" s="12" t="s">
        <v>291</v>
      </c>
      <c r="B120" s="26">
        <v>72.209999999999994</v>
      </c>
      <c r="C120" s="23">
        <f>B120*125</f>
        <v>9026.25</v>
      </c>
      <c r="D120" s="24">
        <f>C120*70/100</f>
        <v>6318.375</v>
      </c>
      <c r="E120" s="22">
        <v>47.21</v>
      </c>
      <c r="F120" s="31">
        <v>2851.57</v>
      </c>
      <c r="G120" s="31">
        <v>1993</v>
      </c>
    </row>
    <row r="121" spans="1:7" s="2" customFormat="1">
      <c r="A121" s="12" t="s">
        <v>334</v>
      </c>
      <c r="B121" s="26">
        <v>0</v>
      </c>
      <c r="C121" s="23">
        <v>0</v>
      </c>
      <c r="D121" s="24">
        <v>0</v>
      </c>
      <c r="E121" s="22">
        <v>0.84</v>
      </c>
      <c r="F121" s="31">
        <v>34</v>
      </c>
      <c r="G121" s="31">
        <v>23.5</v>
      </c>
    </row>
    <row r="122" spans="1:7">
      <c r="A122" s="12" t="s">
        <v>333</v>
      </c>
      <c r="B122" s="26">
        <v>0</v>
      </c>
      <c r="C122" s="23">
        <v>0</v>
      </c>
      <c r="D122" s="24">
        <v>0</v>
      </c>
      <c r="E122" s="22">
        <v>0.84</v>
      </c>
      <c r="F122" s="31">
        <v>46.6</v>
      </c>
      <c r="G122" s="31">
        <v>32</v>
      </c>
    </row>
    <row r="123" spans="1:7" s="2" customFormat="1">
      <c r="A123" s="9" t="s">
        <v>22</v>
      </c>
      <c r="B123" s="8">
        <f>SUM(B119:B121)</f>
        <v>227.01</v>
      </c>
      <c r="C123" s="10">
        <f>SUM(C119:C121)</f>
        <v>28376.25</v>
      </c>
      <c r="D123" s="11">
        <f>SUM(D119:D121)</f>
        <v>19863.375</v>
      </c>
      <c r="E123" s="8">
        <f>SUM(E119:E122)</f>
        <v>69.03</v>
      </c>
      <c r="F123" s="10">
        <f>SUM(F119:F122)</f>
        <v>3857.7400000000002</v>
      </c>
      <c r="G123" s="10">
        <f>SUM(G119:G122)</f>
        <v>2699.7799999999997</v>
      </c>
    </row>
    <row r="124" spans="1:7" s="2" customFormat="1">
      <c r="A124" s="9"/>
      <c r="B124" s="8"/>
      <c r="C124" s="10"/>
      <c r="D124" s="11"/>
      <c r="E124" s="8"/>
      <c r="F124" s="10"/>
      <c r="G124" s="10"/>
    </row>
    <row r="125" spans="1:7" s="2" customFormat="1">
      <c r="A125" s="9" t="s">
        <v>296</v>
      </c>
      <c r="B125" s="8">
        <v>7.0000000000000007E-2</v>
      </c>
      <c r="C125" s="10">
        <f>B125*125</f>
        <v>8.75</v>
      </c>
      <c r="D125" s="11">
        <f>C125*70/100</f>
        <v>6.125</v>
      </c>
      <c r="E125" s="8">
        <v>0</v>
      </c>
      <c r="F125" s="10">
        <v>0</v>
      </c>
      <c r="G125" s="10">
        <v>0</v>
      </c>
    </row>
    <row r="126" spans="1:7" s="2" customFormat="1">
      <c r="A126" s="9"/>
      <c r="B126" s="8"/>
      <c r="C126" s="10"/>
      <c r="D126" s="11"/>
      <c r="E126" s="8"/>
      <c r="F126" s="10"/>
      <c r="G126" s="10"/>
    </row>
    <row r="127" spans="1:7" s="2" customFormat="1">
      <c r="A127" s="12" t="s">
        <v>20</v>
      </c>
      <c r="B127" s="22">
        <v>262.3</v>
      </c>
      <c r="C127" s="23">
        <f>B127*125</f>
        <v>32787.5</v>
      </c>
      <c r="D127" s="24">
        <f>C127*70/100</f>
        <v>22951.25</v>
      </c>
      <c r="E127" s="22">
        <v>31.51</v>
      </c>
      <c r="F127" s="31">
        <v>2572.91</v>
      </c>
      <c r="G127" s="31">
        <v>1789.57</v>
      </c>
    </row>
    <row r="128" spans="1:7" s="2" customFormat="1">
      <c r="A128" s="12" t="s">
        <v>223</v>
      </c>
      <c r="B128" s="26">
        <v>52.08</v>
      </c>
      <c r="C128" s="23">
        <f>B128*125</f>
        <v>6510</v>
      </c>
      <c r="D128" s="24">
        <f>C128*70/100</f>
        <v>4557</v>
      </c>
      <c r="E128" s="22">
        <v>24.88</v>
      </c>
      <c r="F128" s="31">
        <v>1872.02</v>
      </c>
      <c r="G128" s="31">
        <v>1305</v>
      </c>
    </row>
    <row r="129" spans="1:7" s="2" customFormat="1">
      <c r="A129" s="12" t="s">
        <v>335</v>
      </c>
      <c r="B129" s="26">
        <v>0</v>
      </c>
      <c r="C129" s="23">
        <v>0</v>
      </c>
      <c r="D129" s="24">
        <v>0</v>
      </c>
      <c r="E129" s="22">
        <v>21.98</v>
      </c>
      <c r="F129" s="31">
        <v>1523.13</v>
      </c>
      <c r="G129" s="31">
        <v>1064.1400000000001</v>
      </c>
    </row>
    <row r="130" spans="1:7" s="2" customFormat="1">
      <c r="A130" s="9" t="s">
        <v>20</v>
      </c>
      <c r="B130" s="8">
        <f>SUM(B127:B128)</f>
        <v>314.38</v>
      </c>
      <c r="C130" s="10">
        <f>SUM(C127:C128)</f>
        <v>39297.5</v>
      </c>
      <c r="D130" s="11">
        <f>SUM(D127:D128)</f>
        <v>27508.25</v>
      </c>
      <c r="E130" s="8">
        <f>SUM(E127:E129)</f>
        <v>78.37</v>
      </c>
      <c r="F130" s="10">
        <f>SUM(F127:F129)</f>
        <v>5968.06</v>
      </c>
      <c r="G130" s="10">
        <f>SUM(G127:G129)</f>
        <v>4158.71</v>
      </c>
    </row>
    <row r="131" spans="1:7" s="2" customFormat="1">
      <c r="A131" s="9"/>
      <c r="B131" s="8"/>
      <c r="C131" s="10"/>
      <c r="D131" s="11"/>
      <c r="E131" s="8"/>
      <c r="F131" s="10"/>
      <c r="G131" s="10"/>
    </row>
    <row r="132" spans="1:7" s="2" customFormat="1">
      <c r="A132" s="9" t="s">
        <v>27</v>
      </c>
      <c r="B132" s="8">
        <v>65.63</v>
      </c>
      <c r="C132" s="10">
        <v>6563</v>
      </c>
      <c r="D132" s="11">
        <v>4594.1000000000004</v>
      </c>
      <c r="E132" s="8">
        <v>43.79</v>
      </c>
      <c r="F132" s="10">
        <v>1668.05</v>
      </c>
      <c r="G132" s="10">
        <v>1164.92</v>
      </c>
    </row>
    <row r="133" spans="1:7" s="2" customFormat="1">
      <c r="A133" s="9"/>
      <c r="B133" s="8"/>
      <c r="C133" s="10"/>
      <c r="D133" s="11"/>
      <c r="E133" s="8"/>
      <c r="F133" s="10"/>
      <c r="G133" s="10"/>
    </row>
    <row r="134" spans="1:7">
      <c r="A134" s="12" t="s">
        <v>115</v>
      </c>
      <c r="B134" s="26">
        <v>80.95</v>
      </c>
      <c r="C134" s="23">
        <f>B134*110</f>
        <v>8904.5</v>
      </c>
      <c r="D134" s="24">
        <f>C134*70/100</f>
        <v>6233.15</v>
      </c>
      <c r="E134" s="22">
        <v>66.819999999999993</v>
      </c>
      <c r="F134" s="31">
        <v>4257.2</v>
      </c>
      <c r="G134" s="31">
        <v>2982.96</v>
      </c>
    </row>
    <row r="135" spans="1:7">
      <c r="A135" s="12" t="s">
        <v>245</v>
      </c>
      <c r="B135" s="26">
        <v>0</v>
      </c>
      <c r="C135" s="23">
        <v>0</v>
      </c>
      <c r="D135" s="24">
        <v>0</v>
      </c>
      <c r="E135" s="22">
        <v>0.57999999999999996</v>
      </c>
      <c r="F135" s="31">
        <v>36.299999999999997</v>
      </c>
      <c r="G135" s="31">
        <v>6.6</v>
      </c>
    </row>
    <row r="136" spans="1:7">
      <c r="A136" s="12" t="s">
        <v>352</v>
      </c>
      <c r="B136" s="26">
        <v>0</v>
      </c>
      <c r="C136" s="23">
        <v>0</v>
      </c>
      <c r="D136" s="24">
        <v>0</v>
      </c>
      <c r="E136" s="22">
        <v>0.57999999999999996</v>
      </c>
      <c r="F136" s="31">
        <v>36.96</v>
      </c>
      <c r="G136" s="31">
        <v>25.87</v>
      </c>
    </row>
    <row r="137" spans="1:7" s="2" customFormat="1">
      <c r="A137" s="9" t="s">
        <v>115</v>
      </c>
      <c r="B137" s="8">
        <f>B134</f>
        <v>80.95</v>
      </c>
      <c r="C137" s="10">
        <f>C134</f>
        <v>8904.5</v>
      </c>
      <c r="D137" s="11">
        <f>D134</f>
        <v>6233.15</v>
      </c>
      <c r="E137" s="8">
        <f>SUM(E134:E136)</f>
        <v>67.97999999999999</v>
      </c>
      <c r="F137" s="10">
        <f t="shared" ref="F137" si="17">SUM(F134:F136)</f>
        <v>4330.46</v>
      </c>
      <c r="G137" s="10">
        <f>SUM(G134:G136)</f>
        <v>3015.43</v>
      </c>
    </row>
    <row r="138" spans="1:7" s="2" customFormat="1">
      <c r="A138" s="9"/>
      <c r="B138" s="8"/>
      <c r="C138" s="10"/>
      <c r="D138" s="11"/>
      <c r="E138" s="8"/>
      <c r="F138" s="10"/>
      <c r="G138" s="10"/>
    </row>
    <row r="139" spans="1:7" s="2" customFormat="1">
      <c r="A139" s="9" t="s">
        <v>23</v>
      </c>
      <c r="B139" s="8">
        <v>13.68</v>
      </c>
      <c r="C139" s="10">
        <f>B139*125</f>
        <v>1710</v>
      </c>
      <c r="D139" s="11">
        <f>C139*70/100</f>
        <v>1197</v>
      </c>
      <c r="E139" s="27">
        <v>0.45</v>
      </c>
      <c r="F139" s="40">
        <v>18.27</v>
      </c>
      <c r="G139" s="40">
        <v>12.77</v>
      </c>
    </row>
    <row r="140" spans="1:7" s="2" customFormat="1">
      <c r="A140" s="9"/>
      <c r="B140" s="8"/>
      <c r="C140" s="10"/>
      <c r="D140" s="11"/>
      <c r="E140" s="8"/>
      <c r="F140" s="10"/>
      <c r="G140" s="10"/>
    </row>
    <row r="141" spans="1:7" s="2" customFormat="1">
      <c r="A141" s="9" t="s">
        <v>24</v>
      </c>
      <c r="B141" s="8">
        <v>82.48</v>
      </c>
      <c r="C141" s="10">
        <f>B141*130</f>
        <v>10722.4</v>
      </c>
      <c r="D141" s="11">
        <f>C141*70/100</f>
        <v>7505.68</v>
      </c>
      <c r="E141" s="27">
        <v>58.06</v>
      </c>
      <c r="F141" s="40">
        <v>4263.7700000000004</v>
      </c>
      <c r="G141" s="40">
        <v>3030.82</v>
      </c>
    </row>
    <row r="142" spans="1:7" s="2" customFormat="1">
      <c r="A142" s="9"/>
      <c r="B142" s="8"/>
      <c r="C142" s="10"/>
      <c r="D142" s="11"/>
      <c r="E142" s="8"/>
      <c r="F142" s="10"/>
      <c r="G142" s="10"/>
    </row>
    <row r="143" spans="1:7">
      <c r="A143" s="12" t="s">
        <v>26</v>
      </c>
      <c r="B143" s="26">
        <v>27.79</v>
      </c>
      <c r="C143" s="23">
        <f>B143*100</f>
        <v>2779</v>
      </c>
      <c r="D143" s="24">
        <f>C143*70/100</f>
        <v>1945.3</v>
      </c>
      <c r="E143" s="22">
        <v>15.09</v>
      </c>
      <c r="F143" s="31">
        <v>828.1</v>
      </c>
      <c r="G143" s="31">
        <v>560.97</v>
      </c>
    </row>
    <row r="144" spans="1:7">
      <c r="A144" s="12" t="s">
        <v>231</v>
      </c>
      <c r="B144" s="26">
        <v>0</v>
      </c>
      <c r="C144" s="23">
        <v>0</v>
      </c>
      <c r="D144" s="24">
        <v>0</v>
      </c>
      <c r="E144" s="22">
        <v>0.08</v>
      </c>
      <c r="F144" s="31">
        <v>6</v>
      </c>
      <c r="G144" s="31">
        <v>2</v>
      </c>
    </row>
    <row r="145" spans="1:7" s="2" customFormat="1">
      <c r="A145" s="9" t="s">
        <v>26</v>
      </c>
      <c r="B145" s="8">
        <f>SUM(B143:B143)</f>
        <v>27.79</v>
      </c>
      <c r="C145" s="10">
        <f>SUM(C143:C143)</f>
        <v>2779</v>
      </c>
      <c r="D145" s="11">
        <f>SUM(D143:D143)</f>
        <v>1945.3</v>
      </c>
      <c r="E145" s="8">
        <f>SUM(E143:E144)</f>
        <v>15.17</v>
      </c>
      <c r="F145" s="10">
        <f>SUM(F143:F144)</f>
        <v>834.1</v>
      </c>
      <c r="G145" s="10">
        <f>SUM(G143:G144)</f>
        <v>562.97</v>
      </c>
    </row>
    <row r="146" spans="1:7" s="2" customFormat="1">
      <c r="A146" s="9"/>
      <c r="B146" s="8"/>
      <c r="C146" s="10"/>
      <c r="D146" s="11"/>
      <c r="E146" s="8"/>
      <c r="F146" s="10"/>
      <c r="G146" s="10"/>
    </row>
    <row r="147" spans="1:7" s="2" customFormat="1">
      <c r="A147" s="9" t="s">
        <v>25</v>
      </c>
      <c r="B147" s="8">
        <v>22.68</v>
      </c>
      <c r="C147" s="10">
        <f>B147*100</f>
        <v>2268</v>
      </c>
      <c r="D147" s="11">
        <f>C147*70/100</f>
        <v>1587.6</v>
      </c>
      <c r="E147" s="27">
        <v>13.27</v>
      </c>
      <c r="F147" s="40">
        <v>898.42</v>
      </c>
      <c r="G147" s="40">
        <v>625.41</v>
      </c>
    </row>
    <row r="148" spans="1:7" s="2" customFormat="1">
      <c r="A148" s="9"/>
      <c r="B148" s="8"/>
      <c r="C148" s="10"/>
      <c r="D148" s="11"/>
      <c r="E148" s="8"/>
      <c r="F148" s="10"/>
      <c r="G148" s="10"/>
    </row>
    <row r="149" spans="1:7" s="2" customFormat="1">
      <c r="A149" s="12" t="s">
        <v>75</v>
      </c>
      <c r="B149" s="26">
        <v>70.61</v>
      </c>
      <c r="C149" s="23">
        <f>B149*125</f>
        <v>8826.25</v>
      </c>
      <c r="D149" s="24">
        <f>C149*70/100</f>
        <v>6178.375</v>
      </c>
      <c r="E149" s="22">
        <v>64.2</v>
      </c>
      <c r="F149" s="31">
        <v>4331.16</v>
      </c>
      <c r="G149" s="31">
        <v>3006.08</v>
      </c>
    </row>
    <row r="150" spans="1:7" s="2" customFormat="1">
      <c r="A150" s="12" t="s">
        <v>354</v>
      </c>
      <c r="B150" s="26">
        <v>0</v>
      </c>
      <c r="C150" s="23">
        <v>0</v>
      </c>
      <c r="D150" s="24">
        <v>0</v>
      </c>
      <c r="E150" s="22">
        <v>0.04</v>
      </c>
      <c r="F150" s="31">
        <v>2.1</v>
      </c>
      <c r="G150" s="31">
        <v>1.47</v>
      </c>
    </row>
    <row r="151" spans="1:7" s="2" customFormat="1">
      <c r="A151" s="9" t="s">
        <v>75</v>
      </c>
      <c r="B151" s="8">
        <f t="shared" ref="B151:D151" si="18">SUM(B149:B150)</f>
        <v>70.61</v>
      </c>
      <c r="C151" s="10">
        <f t="shared" si="18"/>
        <v>8826.25</v>
      </c>
      <c r="D151" s="11">
        <f t="shared" si="18"/>
        <v>6178.375</v>
      </c>
      <c r="E151" s="8">
        <f>SUM(E149:E150)</f>
        <v>64.240000000000009</v>
      </c>
      <c r="F151" s="40">
        <f t="shared" ref="F151" si="19">SUM(F149:F150)</f>
        <v>4333.26</v>
      </c>
      <c r="G151" s="40">
        <f>SUM(G149:G150)</f>
        <v>3007.5499999999997</v>
      </c>
    </row>
    <row r="152" spans="1:7" s="2" customFormat="1">
      <c r="A152" s="9"/>
      <c r="B152" s="8"/>
      <c r="C152" s="10"/>
      <c r="D152" s="11"/>
      <c r="E152" s="8"/>
      <c r="F152" s="10"/>
      <c r="G152" s="10"/>
    </row>
    <row r="153" spans="1:7" s="2" customFormat="1">
      <c r="A153" s="12" t="s">
        <v>28</v>
      </c>
      <c r="B153" s="26">
        <v>26.38</v>
      </c>
      <c r="C153" s="23">
        <v>3165.6</v>
      </c>
      <c r="D153" s="24">
        <v>2215.92</v>
      </c>
      <c r="E153" s="26">
        <v>24.14</v>
      </c>
      <c r="F153" s="23">
        <v>1526.02</v>
      </c>
      <c r="G153" s="23">
        <v>1060.27</v>
      </c>
    </row>
    <row r="154" spans="1:7" s="2" customFormat="1">
      <c r="A154" s="12" t="s">
        <v>374</v>
      </c>
      <c r="B154" s="26">
        <v>0</v>
      </c>
      <c r="C154" s="23">
        <v>0</v>
      </c>
      <c r="D154" s="24">
        <v>0</v>
      </c>
      <c r="E154" s="26">
        <v>0.88</v>
      </c>
      <c r="F154" s="23">
        <v>65</v>
      </c>
      <c r="G154" s="23">
        <v>45</v>
      </c>
    </row>
    <row r="155" spans="1:7" s="2" customFormat="1">
      <c r="A155" s="9" t="s">
        <v>28</v>
      </c>
      <c r="B155" s="8">
        <f t="shared" ref="B155:F155" si="20">SUM(B153:B154)</f>
        <v>26.38</v>
      </c>
      <c r="C155" s="10">
        <f t="shared" si="20"/>
        <v>3165.6</v>
      </c>
      <c r="D155" s="11">
        <f t="shared" si="20"/>
        <v>2215.92</v>
      </c>
      <c r="E155" s="27">
        <f t="shared" si="20"/>
        <v>25.02</v>
      </c>
      <c r="F155" s="40">
        <f t="shared" si="20"/>
        <v>1591.02</v>
      </c>
      <c r="G155" s="40">
        <f>SUM(G153:G154)</f>
        <v>1105.27</v>
      </c>
    </row>
    <row r="156" spans="1:7" s="2" customFormat="1">
      <c r="A156" s="9"/>
      <c r="B156" s="8"/>
      <c r="C156" s="10"/>
      <c r="D156" s="11"/>
      <c r="E156" s="8"/>
      <c r="F156" s="10"/>
      <c r="G156" s="10"/>
    </row>
    <row r="157" spans="1:7" s="2" customFormat="1">
      <c r="A157" s="12" t="s">
        <v>29</v>
      </c>
      <c r="B157" s="26">
        <v>1.44</v>
      </c>
      <c r="C157" s="23">
        <v>0</v>
      </c>
      <c r="D157" s="24">
        <v>0</v>
      </c>
      <c r="E157" s="22">
        <v>0.32</v>
      </c>
      <c r="F157" s="31">
        <v>22.4</v>
      </c>
      <c r="G157" s="31">
        <v>15.64</v>
      </c>
    </row>
    <row r="158" spans="1:7" s="2" customFormat="1">
      <c r="A158" s="12" t="s">
        <v>336</v>
      </c>
      <c r="B158" s="26">
        <v>0</v>
      </c>
      <c r="C158" s="23">
        <v>0</v>
      </c>
      <c r="D158" s="24">
        <v>0</v>
      </c>
      <c r="E158" s="22">
        <v>1.03</v>
      </c>
      <c r="F158" s="31">
        <v>15</v>
      </c>
      <c r="G158" s="31">
        <v>10.5</v>
      </c>
    </row>
    <row r="159" spans="1:7" s="2" customFormat="1">
      <c r="A159" s="9" t="s">
        <v>29</v>
      </c>
      <c r="B159" s="8">
        <f>SUM(B157:B158)</f>
        <v>1.44</v>
      </c>
      <c r="C159" s="10">
        <f>B159*110</f>
        <v>158.4</v>
      </c>
      <c r="D159" s="11">
        <f>C159*70/100</f>
        <v>110.88</v>
      </c>
      <c r="E159" s="27">
        <f>SUM(E157:E158)</f>
        <v>1.35</v>
      </c>
      <c r="F159" s="40">
        <f>SUM(F157:F158)</f>
        <v>37.4</v>
      </c>
      <c r="G159" s="40">
        <v>26.14</v>
      </c>
    </row>
    <row r="160" spans="1:7" s="2" customFormat="1">
      <c r="A160" s="9"/>
      <c r="B160" s="8"/>
      <c r="C160" s="10"/>
      <c r="D160" s="11"/>
      <c r="E160" s="8"/>
      <c r="F160" s="10"/>
      <c r="G160" s="10"/>
    </row>
    <row r="161" spans="1:7" s="2" customFormat="1">
      <c r="A161" s="12" t="s">
        <v>38</v>
      </c>
      <c r="B161" s="26">
        <v>1.6</v>
      </c>
      <c r="C161" s="23">
        <v>144</v>
      </c>
      <c r="D161" s="24">
        <v>100.8</v>
      </c>
      <c r="E161" s="26">
        <v>0.89</v>
      </c>
      <c r="F161" s="23">
        <v>24.63</v>
      </c>
      <c r="G161" s="23">
        <v>15</v>
      </c>
    </row>
    <row r="162" spans="1:7" s="2" customFormat="1">
      <c r="A162" s="12" t="s">
        <v>377</v>
      </c>
      <c r="B162" s="26">
        <v>0</v>
      </c>
      <c r="C162" s="23">
        <v>0</v>
      </c>
      <c r="D162" s="24">
        <v>0</v>
      </c>
      <c r="E162" s="26">
        <v>0.31</v>
      </c>
      <c r="F162" s="23">
        <v>16.170000000000002</v>
      </c>
      <c r="G162" s="23">
        <v>9.33</v>
      </c>
    </row>
    <row r="163" spans="1:7" s="2" customFormat="1">
      <c r="A163" s="9" t="s">
        <v>38</v>
      </c>
      <c r="B163" s="8">
        <v>1.6</v>
      </c>
      <c r="C163" s="10">
        <f>B163*90</f>
        <v>144</v>
      </c>
      <c r="D163" s="11">
        <f>C163*70/100</f>
        <v>100.8</v>
      </c>
      <c r="E163" s="27">
        <f>SUM(E161:E162)</f>
        <v>1.2</v>
      </c>
      <c r="F163" s="40">
        <f>SUM(F161:F162)</f>
        <v>40.799999999999997</v>
      </c>
      <c r="G163" s="40">
        <v>24.33</v>
      </c>
    </row>
    <row r="164" spans="1:7" s="2" customFormat="1">
      <c r="A164" s="9"/>
      <c r="B164" s="8"/>
      <c r="C164" s="10"/>
      <c r="D164" s="11"/>
      <c r="E164" s="8"/>
      <c r="F164" s="10"/>
      <c r="G164" s="10"/>
    </row>
    <row r="165" spans="1:7" s="2" customFormat="1">
      <c r="A165" s="9" t="s">
        <v>30</v>
      </c>
      <c r="B165" s="8">
        <v>1.49</v>
      </c>
      <c r="C165" s="10">
        <f>B165*110</f>
        <v>163.9</v>
      </c>
      <c r="D165" s="11">
        <f>C165*70/100</f>
        <v>114.73</v>
      </c>
      <c r="E165" s="27">
        <v>0.77</v>
      </c>
      <c r="F165" s="40">
        <v>64.98</v>
      </c>
      <c r="G165" s="40">
        <v>45.26</v>
      </c>
    </row>
    <row r="166" spans="1:7" s="2" customFormat="1">
      <c r="A166" s="9"/>
      <c r="B166" s="8"/>
      <c r="C166" s="10"/>
      <c r="D166" s="11"/>
      <c r="E166" s="8"/>
      <c r="F166" s="10"/>
      <c r="G166" s="10"/>
    </row>
    <row r="167" spans="1:7" s="2" customFormat="1">
      <c r="A167" s="9" t="s">
        <v>31</v>
      </c>
      <c r="B167" s="8">
        <v>2.48</v>
      </c>
      <c r="C167" s="10">
        <f>B167*120</f>
        <v>297.60000000000002</v>
      </c>
      <c r="D167" s="11">
        <f>C167*70/100</f>
        <v>208.32</v>
      </c>
      <c r="E167" s="27">
        <v>0.86</v>
      </c>
      <c r="F167" s="40">
        <v>66.64</v>
      </c>
      <c r="G167" s="40">
        <v>45.5</v>
      </c>
    </row>
    <row r="168" spans="1:7" s="2" customFormat="1">
      <c r="A168" s="9"/>
      <c r="B168" s="8"/>
      <c r="C168" s="10"/>
      <c r="D168" s="11"/>
      <c r="E168" s="8"/>
      <c r="F168" s="10"/>
      <c r="G168" s="10"/>
    </row>
    <row r="169" spans="1:7" s="2" customFormat="1">
      <c r="A169" s="9" t="s">
        <v>35</v>
      </c>
      <c r="B169" s="8">
        <v>12.15</v>
      </c>
      <c r="C169" s="10">
        <f>B169*100</f>
        <v>1215</v>
      </c>
      <c r="D169" s="11">
        <f>C169*70/100</f>
        <v>850.5</v>
      </c>
      <c r="E169" s="27">
        <v>10.42</v>
      </c>
      <c r="F169" s="40">
        <v>583.32000000000005</v>
      </c>
      <c r="G169" s="40">
        <v>383.63</v>
      </c>
    </row>
    <row r="170" spans="1:7" s="2" customFormat="1">
      <c r="A170" s="9"/>
      <c r="B170" s="8"/>
      <c r="C170" s="10"/>
      <c r="D170" s="11"/>
      <c r="E170" s="8"/>
      <c r="F170" s="10"/>
      <c r="G170" s="10"/>
    </row>
    <row r="171" spans="1:7" s="2" customFormat="1">
      <c r="A171" s="9" t="s">
        <v>33</v>
      </c>
      <c r="B171" s="8">
        <v>0.87</v>
      </c>
      <c r="C171" s="10">
        <f>B171*100</f>
        <v>87</v>
      </c>
      <c r="D171" s="11">
        <f>C171*70/100</f>
        <v>60.9</v>
      </c>
      <c r="E171" s="27">
        <v>0.44</v>
      </c>
      <c r="F171" s="40">
        <v>34.200000000000003</v>
      </c>
      <c r="G171" s="40">
        <v>23.65</v>
      </c>
    </row>
    <row r="172" spans="1:7" s="2" customFormat="1">
      <c r="A172" s="9"/>
      <c r="B172" s="8"/>
      <c r="C172" s="10"/>
      <c r="D172" s="11"/>
      <c r="E172" s="8"/>
      <c r="F172" s="10"/>
      <c r="G172" s="10"/>
    </row>
    <row r="173" spans="1:7" s="2" customFormat="1">
      <c r="A173" s="12" t="s">
        <v>36</v>
      </c>
      <c r="B173" s="26">
        <v>1.81</v>
      </c>
      <c r="C173" s="23">
        <f>B173*100</f>
        <v>181</v>
      </c>
      <c r="D173" s="24">
        <f>C173*70/100</f>
        <v>126.7</v>
      </c>
      <c r="E173" s="22">
        <v>1</v>
      </c>
      <c r="F173" s="31">
        <v>97.88</v>
      </c>
      <c r="G173" s="31">
        <v>65</v>
      </c>
    </row>
    <row r="174" spans="1:7" s="2" customFormat="1">
      <c r="A174" s="12" t="s">
        <v>357</v>
      </c>
      <c r="B174" s="26">
        <v>0</v>
      </c>
      <c r="C174" s="23">
        <v>0</v>
      </c>
      <c r="D174" s="24">
        <v>0</v>
      </c>
      <c r="E174" s="22">
        <v>0.14000000000000001</v>
      </c>
      <c r="F174" s="31">
        <v>10</v>
      </c>
      <c r="G174" s="31">
        <v>2</v>
      </c>
    </row>
    <row r="175" spans="1:7" s="2" customFormat="1">
      <c r="A175" s="9" t="s">
        <v>36</v>
      </c>
      <c r="B175" s="8">
        <f t="shared" ref="B175:D175" si="21">SUM(B173:B174)</f>
        <v>1.81</v>
      </c>
      <c r="C175" s="10">
        <f t="shared" si="21"/>
        <v>181</v>
      </c>
      <c r="D175" s="11">
        <f t="shared" si="21"/>
        <v>126.7</v>
      </c>
      <c r="E175" s="27">
        <f t="shared" ref="E175:F175" si="22">SUM(E173:E174)</f>
        <v>1.1400000000000001</v>
      </c>
      <c r="F175" s="40">
        <f t="shared" si="22"/>
        <v>107.88</v>
      </c>
      <c r="G175" s="40">
        <v>67</v>
      </c>
    </row>
    <row r="176" spans="1:7" s="2" customFormat="1">
      <c r="A176" s="9"/>
      <c r="B176" s="8"/>
      <c r="C176" s="10"/>
      <c r="D176" s="11"/>
      <c r="E176" s="8"/>
      <c r="F176" s="10"/>
      <c r="G176" s="10"/>
    </row>
    <row r="177" spans="1:7" s="2" customFormat="1">
      <c r="A177" s="9" t="s">
        <v>32</v>
      </c>
      <c r="B177" s="8">
        <v>10.23</v>
      </c>
      <c r="C177" s="10">
        <f>B177*110</f>
        <v>1125.3</v>
      </c>
      <c r="D177" s="11">
        <f>C177*70/100</f>
        <v>787.71</v>
      </c>
      <c r="E177" s="27">
        <v>6.08</v>
      </c>
      <c r="F177" s="40">
        <v>487.02</v>
      </c>
      <c r="G177" s="40">
        <v>328.87</v>
      </c>
    </row>
    <row r="178" spans="1:7" s="2" customFormat="1">
      <c r="A178" s="9"/>
      <c r="B178" s="8"/>
      <c r="C178" s="10"/>
      <c r="D178" s="11"/>
      <c r="E178" s="8"/>
      <c r="F178" s="10"/>
      <c r="G178" s="10"/>
    </row>
    <row r="179" spans="1:7" s="2" customFormat="1">
      <c r="A179" s="12" t="s">
        <v>34</v>
      </c>
      <c r="B179" s="26">
        <v>17.02</v>
      </c>
      <c r="C179" s="23">
        <v>0</v>
      </c>
      <c r="D179" s="24">
        <v>0</v>
      </c>
      <c r="E179" s="22">
        <v>6.46</v>
      </c>
      <c r="F179" s="31">
        <v>351.29</v>
      </c>
      <c r="G179" s="31">
        <v>242</v>
      </c>
    </row>
    <row r="180" spans="1:7" s="2" customFormat="1">
      <c r="A180" s="12" t="s">
        <v>337</v>
      </c>
      <c r="B180" s="26">
        <v>0</v>
      </c>
      <c r="C180" s="23">
        <v>0</v>
      </c>
      <c r="D180" s="24">
        <v>0</v>
      </c>
      <c r="E180" s="22">
        <v>4.82</v>
      </c>
      <c r="F180" s="31">
        <v>186.63</v>
      </c>
      <c r="G180" s="31">
        <v>126.24</v>
      </c>
    </row>
    <row r="181" spans="1:7" s="2" customFormat="1">
      <c r="A181" s="9" t="s">
        <v>34</v>
      </c>
      <c r="B181" s="8">
        <f>SUM(B179:B180)</f>
        <v>17.02</v>
      </c>
      <c r="C181" s="10">
        <f>B181*80</f>
        <v>1361.6</v>
      </c>
      <c r="D181" s="11">
        <f>C181*70/100</f>
        <v>953.12</v>
      </c>
      <c r="E181" s="27">
        <f>SUM(E179:E180)</f>
        <v>11.280000000000001</v>
      </c>
      <c r="F181" s="40">
        <f>SUM(F179:F180)</f>
        <v>537.92000000000007</v>
      </c>
      <c r="G181" s="40">
        <f>SUM(G179:G180)</f>
        <v>368.24</v>
      </c>
    </row>
    <row r="182" spans="1:7" s="2" customFormat="1">
      <c r="A182" s="9"/>
      <c r="B182" s="8"/>
      <c r="C182" s="10"/>
      <c r="D182" s="11"/>
      <c r="E182" s="8"/>
      <c r="F182" s="10"/>
      <c r="G182" s="10"/>
    </row>
    <row r="183" spans="1:7" s="2" customFormat="1">
      <c r="A183" s="9" t="s">
        <v>37</v>
      </c>
      <c r="B183" s="8">
        <v>14.1</v>
      </c>
      <c r="C183" s="10">
        <f>B183*120</f>
        <v>1692</v>
      </c>
      <c r="D183" s="11">
        <f>C183*70/100</f>
        <v>1184.4000000000001</v>
      </c>
      <c r="E183" s="27">
        <v>2.6</v>
      </c>
      <c r="F183" s="40">
        <v>205.23</v>
      </c>
      <c r="G183" s="40">
        <v>142.94999999999999</v>
      </c>
    </row>
    <row r="184" spans="1:7" s="2" customFormat="1">
      <c r="A184" s="9"/>
      <c r="B184" s="8"/>
      <c r="C184" s="10"/>
      <c r="D184" s="11"/>
      <c r="E184" s="27"/>
      <c r="F184" s="40"/>
      <c r="G184" s="40"/>
    </row>
    <row r="185" spans="1:7" s="2" customFormat="1">
      <c r="A185" s="9" t="s">
        <v>398</v>
      </c>
      <c r="B185" s="8">
        <v>0</v>
      </c>
      <c r="C185" s="10">
        <v>0</v>
      </c>
      <c r="D185" s="11">
        <v>0</v>
      </c>
      <c r="E185" s="27">
        <v>2.04</v>
      </c>
      <c r="F185" s="40">
        <v>132.02000000000001</v>
      </c>
      <c r="G185" s="40">
        <v>76.05</v>
      </c>
    </row>
    <row r="186" spans="1:7" s="2" customFormat="1">
      <c r="A186" s="9" t="s">
        <v>390</v>
      </c>
      <c r="B186" s="8">
        <v>0</v>
      </c>
      <c r="C186" s="10">
        <v>0</v>
      </c>
      <c r="D186" s="11">
        <v>0</v>
      </c>
      <c r="E186" s="27">
        <v>0.54</v>
      </c>
      <c r="F186" s="40">
        <v>54.78</v>
      </c>
      <c r="G186" s="40">
        <v>0</v>
      </c>
    </row>
    <row r="187" spans="1:7" s="2" customFormat="1">
      <c r="A187" s="9" t="s">
        <v>389</v>
      </c>
      <c r="B187" s="8">
        <v>0</v>
      </c>
      <c r="C187" s="10">
        <v>0</v>
      </c>
      <c r="D187" s="11">
        <v>0</v>
      </c>
      <c r="E187" s="27">
        <v>3.78</v>
      </c>
      <c r="F187" s="40">
        <v>238.7</v>
      </c>
      <c r="G187" s="40">
        <v>165.05</v>
      </c>
    </row>
    <row r="188" spans="1:7" s="2" customFormat="1">
      <c r="A188" s="9"/>
      <c r="B188" s="8"/>
      <c r="C188" s="10"/>
      <c r="D188" s="11"/>
      <c r="E188" s="8"/>
      <c r="F188" s="10"/>
      <c r="G188" s="10"/>
    </row>
    <row r="189" spans="1:7" s="2" customFormat="1">
      <c r="A189" s="34" t="s">
        <v>99</v>
      </c>
      <c r="B189" s="14">
        <f>SUM(B8,B16,B20,B22,B28,B34,B39,B43,B45,B47,B51,B56,B58,B63,B65,B71,B75,B82,B84,B89,B94,B96,B98,B100,B105,B109,B113,B117,B123,B125,B130,B132,B137,B139,B141,B145,B147,B151,B155,B159,B163,B165,B167,B169,B171,B175,B177,B181,B183)</f>
        <v>5318.0598</v>
      </c>
      <c r="C189" s="15">
        <f>SUM(C8,C16,C20,C22,C28,C34,C39,C43,C45,C47,C51,C56,C58,C63,C65,C71,C75,C82,C84,C89,C94,C96,C98,C100,C105,C109,C113,C117,C123,C125,C130,C132,C137,C139,C141,C145,C147,C151,C155,C159,C163,C165,C167,C169,C171,C175,C177,C181,C183)</f>
        <v>672071.90650000004</v>
      </c>
      <c r="D189" s="16">
        <f>SUM(D8,D16,D20,D22,D28,D34,D39,D43,D45,D47,D51,D56,D58,D63,D65,D71,D75,D82,D84,D89,D94,D96,D98,D100,D105,D109,D113,D117,D123,D125,D130,D132,D137,D139,D141,D145,D147,D151,D155,D159,D163,D165,D167,D169,D171,D175,D177,D181,D183)</f>
        <v>470450.33455000003</v>
      </c>
      <c r="E189" s="14">
        <f>SUM(E8,E16,E20,E22,E28,E34,E39,E43,E45,E47,E51,E56,E58,E63,E65,E71,E75,E82,E84,E89,E94,E96,E98,E100,E105,E109,E113,E117,E123,E125,E130,E132,E137,E139,E141,E145,E147,E151,E155,E159,E163,E165,E167,E169,E171,E175,E177,E181,E183,E185:E187)</f>
        <v>5008.2700000000004</v>
      </c>
      <c r="F189" s="15">
        <f>SUM(F8,F16,F20,F22,F28,F34,F39,F43,F45,F47,F51,F56,F58,F63,F65,F71,F75,F82,F84,F89,F94,F96,F98,F100,F105,F109,F113,F117,F123,F125,F130,F132,F137,F139,F141,F145,F147,F151,F155,F159,F163,F165,F167,F169,F171,F175,F177,F181,F183,F185:F187)</f>
        <v>400663.46000000014</v>
      </c>
      <c r="G189" s="15">
        <f>SUM(G8,G16,G20,G22,G28,G34,G39,G43,G45,G47,G51,G56,G58,G63,G65,G71,G75,G82,G84,G89,G94,G96,G98,G100,G105,G109,G113,G117,G123,G125,G130,G132,G137,G139,G141,G145,G147,G151,G155,G159,G163,G165,G167,G169,G171,G175,G177,G181,G183,G185:G187)</f>
        <v>273733.73</v>
      </c>
    </row>
    <row r="190" spans="1:7">
      <c r="A190" s="9" t="s">
        <v>77</v>
      </c>
      <c r="B190" s="26">
        <v>0</v>
      </c>
      <c r="C190" s="23">
        <f>B190*180</f>
        <v>0</v>
      </c>
      <c r="D190" s="24">
        <f>C190*80/100</f>
        <v>0</v>
      </c>
      <c r="E190" s="22">
        <v>0.75</v>
      </c>
      <c r="F190" s="31">
        <v>64.38</v>
      </c>
      <c r="G190" s="31">
        <v>44.35</v>
      </c>
    </row>
    <row r="191" spans="1:7">
      <c r="A191" s="9" t="s">
        <v>378</v>
      </c>
      <c r="B191" s="26">
        <v>0</v>
      </c>
      <c r="C191" s="23">
        <v>0</v>
      </c>
      <c r="D191" s="24">
        <v>0</v>
      </c>
      <c r="E191" s="22">
        <v>0.1</v>
      </c>
      <c r="F191" s="31">
        <v>9</v>
      </c>
      <c r="G191" s="31">
        <v>4.5</v>
      </c>
    </row>
    <row r="192" spans="1:7">
      <c r="A192" s="9" t="s">
        <v>173</v>
      </c>
      <c r="B192" s="26">
        <v>0</v>
      </c>
      <c r="C192" s="23">
        <f t="shared" ref="C192" si="23">B192*180</f>
        <v>0</v>
      </c>
      <c r="D192" s="24">
        <f t="shared" ref="D192:D234" si="24">C192*80/100</f>
        <v>0</v>
      </c>
      <c r="E192" s="22">
        <v>1.41</v>
      </c>
      <c r="F192" s="31">
        <v>59.1</v>
      </c>
      <c r="G192" s="31">
        <v>45.84</v>
      </c>
    </row>
    <row r="193" spans="1:7">
      <c r="A193" s="9" t="s">
        <v>338</v>
      </c>
      <c r="B193" s="26">
        <v>0</v>
      </c>
      <c r="C193" s="23">
        <f t="shared" ref="C193" si="25">B193*180</f>
        <v>0</v>
      </c>
      <c r="D193" s="24">
        <f t="shared" si="24"/>
        <v>0</v>
      </c>
      <c r="E193" s="22">
        <v>0</v>
      </c>
      <c r="F193" s="31">
        <v>0</v>
      </c>
      <c r="G193" s="31">
        <v>0</v>
      </c>
    </row>
    <row r="194" spans="1:7">
      <c r="A194" s="9" t="s">
        <v>108</v>
      </c>
      <c r="B194" s="26">
        <v>0</v>
      </c>
      <c r="C194" s="23">
        <f>B194*180</f>
        <v>0</v>
      </c>
      <c r="D194" s="24">
        <f t="shared" si="24"/>
        <v>0</v>
      </c>
      <c r="E194" s="22">
        <v>4.38</v>
      </c>
      <c r="F194" s="31">
        <v>322.14</v>
      </c>
      <c r="G194" s="31">
        <v>228.02</v>
      </c>
    </row>
    <row r="195" spans="1:7">
      <c r="A195" s="9" t="s">
        <v>317</v>
      </c>
      <c r="B195" s="26">
        <v>0</v>
      </c>
      <c r="C195" s="23">
        <f>B195*180</f>
        <v>0</v>
      </c>
      <c r="D195" s="24">
        <f t="shared" si="24"/>
        <v>0</v>
      </c>
      <c r="E195" s="22">
        <v>0.26</v>
      </c>
      <c r="F195" s="31">
        <v>13</v>
      </c>
      <c r="G195" s="31">
        <v>6.5</v>
      </c>
    </row>
    <row r="196" spans="1:7">
      <c r="A196" s="9" t="s">
        <v>233</v>
      </c>
      <c r="B196" s="26">
        <v>0</v>
      </c>
      <c r="C196" s="23">
        <f>B196*180</f>
        <v>0</v>
      </c>
      <c r="D196" s="24">
        <f t="shared" si="24"/>
        <v>0</v>
      </c>
      <c r="E196" s="22">
        <v>0.85</v>
      </c>
      <c r="F196" s="31">
        <v>45.9</v>
      </c>
      <c r="G196" s="31">
        <v>34.74</v>
      </c>
    </row>
    <row r="197" spans="1:7">
      <c r="A197" s="9" t="s">
        <v>359</v>
      </c>
      <c r="B197" s="26">
        <v>0</v>
      </c>
      <c r="C197" s="23">
        <f t="shared" ref="C197" si="26">B197*180</f>
        <v>0</v>
      </c>
      <c r="D197" s="24">
        <f t="shared" ref="D197" si="27">C197*80/100</f>
        <v>0</v>
      </c>
      <c r="E197" s="22">
        <v>0</v>
      </c>
      <c r="F197" s="31">
        <v>0</v>
      </c>
      <c r="G197" s="31">
        <v>0</v>
      </c>
    </row>
    <row r="198" spans="1:7">
      <c r="A198" s="9" t="s">
        <v>240</v>
      </c>
      <c r="B198" s="26">
        <v>0</v>
      </c>
      <c r="C198" s="23">
        <f>B198*180</f>
        <v>0</v>
      </c>
      <c r="D198" s="24">
        <f t="shared" si="24"/>
        <v>0</v>
      </c>
      <c r="E198" s="22">
        <v>0.24</v>
      </c>
      <c r="F198" s="31">
        <v>17.5</v>
      </c>
      <c r="G198" s="31">
        <v>11.5</v>
      </c>
    </row>
    <row r="199" spans="1:7">
      <c r="A199" s="9" t="s">
        <v>169</v>
      </c>
      <c r="B199" s="26">
        <v>0</v>
      </c>
      <c r="C199" s="23">
        <f>B199*180</f>
        <v>0</v>
      </c>
      <c r="D199" s="24">
        <f t="shared" si="24"/>
        <v>0</v>
      </c>
      <c r="E199" s="22">
        <v>1.6</v>
      </c>
      <c r="F199" s="31">
        <v>58.8</v>
      </c>
      <c r="G199" s="31">
        <v>41.01</v>
      </c>
    </row>
    <row r="200" spans="1:7">
      <c r="A200" s="9" t="s">
        <v>162</v>
      </c>
      <c r="B200" s="26">
        <v>0</v>
      </c>
      <c r="C200" s="23">
        <f t="shared" ref="C200:C207" si="28">B200*180</f>
        <v>0</v>
      </c>
      <c r="D200" s="24">
        <f t="shared" si="24"/>
        <v>0</v>
      </c>
      <c r="E200" s="22">
        <v>1.32</v>
      </c>
      <c r="F200" s="31">
        <v>48.4</v>
      </c>
      <c r="G200" s="31">
        <v>33.78</v>
      </c>
    </row>
    <row r="201" spans="1:7">
      <c r="A201" s="9" t="s">
        <v>116</v>
      </c>
      <c r="B201" s="26">
        <v>0</v>
      </c>
      <c r="C201" s="23">
        <f t="shared" si="28"/>
        <v>0</v>
      </c>
      <c r="D201" s="24">
        <f t="shared" si="24"/>
        <v>0</v>
      </c>
      <c r="E201" s="22">
        <v>2.0299999999999998</v>
      </c>
      <c r="F201" s="31">
        <v>84.5</v>
      </c>
      <c r="G201" s="31">
        <v>63.34</v>
      </c>
    </row>
    <row r="202" spans="1:7">
      <c r="A202" s="9" t="s">
        <v>339</v>
      </c>
      <c r="B202" s="26">
        <v>0</v>
      </c>
      <c r="C202" s="23">
        <f t="shared" ref="C202" si="29">B202*180</f>
        <v>0</v>
      </c>
      <c r="D202" s="24">
        <f t="shared" si="24"/>
        <v>0</v>
      </c>
      <c r="E202" s="22">
        <v>0</v>
      </c>
      <c r="F202" s="31">
        <v>0</v>
      </c>
      <c r="G202" s="31">
        <v>0</v>
      </c>
    </row>
    <row r="203" spans="1:7">
      <c r="A203" s="9" t="s">
        <v>318</v>
      </c>
      <c r="B203" s="26">
        <v>0</v>
      </c>
      <c r="C203" s="23">
        <f t="shared" ref="C203" si="30">B203*180</f>
        <v>0</v>
      </c>
      <c r="D203" s="24">
        <f t="shared" si="24"/>
        <v>0</v>
      </c>
      <c r="E203" s="22">
        <v>0.24</v>
      </c>
      <c r="F203" s="31">
        <v>18.149999999999999</v>
      </c>
      <c r="G203" s="31">
        <v>15.49</v>
      </c>
    </row>
    <row r="204" spans="1:7">
      <c r="A204" s="9" t="s">
        <v>161</v>
      </c>
      <c r="B204" s="26">
        <v>0</v>
      </c>
      <c r="C204" s="23">
        <f t="shared" si="28"/>
        <v>0</v>
      </c>
      <c r="D204" s="24">
        <f t="shared" si="24"/>
        <v>0</v>
      </c>
      <c r="E204" s="22">
        <v>2.48</v>
      </c>
      <c r="F204" s="31">
        <v>170.65</v>
      </c>
      <c r="G204" s="31">
        <v>124.84</v>
      </c>
    </row>
    <row r="205" spans="1:7">
      <c r="A205" s="9" t="s">
        <v>235</v>
      </c>
      <c r="B205" s="26">
        <v>0</v>
      </c>
      <c r="C205" s="23">
        <f t="shared" si="28"/>
        <v>0</v>
      </c>
      <c r="D205" s="24">
        <f t="shared" si="24"/>
        <v>0</v>
      </c>
      <c r="E205" s="22">
        <v>0.2</v>
      </c>
      <c r="F205" s="31">
        <v>24</v>
      </c>
      <c r="G205" s="31">
        <v>16.850000000000001</v>
      </c>
    </row>
    <row r="206" spans="1:7">
      <c r="A206" s="9" t="s">
        <v>170</v>
      </c>
      <c r="B206" s="26">
        <v>0</v>
      </c>
      <c r="C206" s="23">
        <f t="shared" si="28"/>
        <v>0</v>
      </c>
      <c r="D206" s="24">
        <f t="shared" si="24"/>
        <v>0</v>
      </c>
      <c r="E206" s="22">
        <v>0.57999999999999996</v>
      </c>
      <c r="F206" s="31">
        <v>26.5</v>
      </c>
      <c r="G206" s="31">
        <v>19.5</v>
      </c>
    </row>
    <row r="207" spans="1:7">
      <c r="A207" s="9" t="s">
        <v>171</v>
      </c>
      <c r="B207" s="26">
        <v>0</v>
      </c>
      <c r="C207" s="23">
        <f t="shared" si="28"/>
        <v>0</v>
      </c>
      <c r="D207" s="24">
        <f t="shared" si="24"/>
        <v>0</v>
      </c>
      <c r="E207" s="22">
        <v>0.16</v>
      </c>
      <c r="F207" s="31">
        <v>20</v>
      </c>
      <c r="G207" s="31">
        <v>14</v>
      </c>
    </row>
    <row r="208" spans="1:7">
      <c r="A208" s="9" t="s">
        <v>208</v>
      </c>
      <c r="B208" s="26">
        <v>0</v>
      </c>
      <c r="C208" s="23">
        <f t="shared" ref="C208:C215" si="31">B208*180</f>
        <v>0</v>
      </c>
      <c r="D208" s="24">
        <f t="shared" si="24"/>
        <v>0</v>
      </c>
      <c r="E208" s="22">
        <v>0.31</v>
      </c>
      <c r="F208" s="31">
        <v>19.8</v>
      </c>
      <c r="G208" s="31">
        <v>18.5</v>
      </c>
    </row>
    <row r="209" spans="1:7">
      <c r="A209" s="9" t="s">
        <v>164</v>
      </c>
      <c r="B209" s="26">
        <v>0</v>
      </c>
      <c r="C209" s="23">
        <f t="shared" si="31"/>
        <v>0</v>
      </c>
      <c r="D209" s="24">
        <f t="shared" si="24"/>
        <v>0</v>
      </c>
      <c r="E209" s="22">
        <v>1.87</v>
      </c>
      <c r="F209" s="31">
        <v>155.57</v>
      </c>
      <c r="G209" s="31">
        <v>116.13</v>
      </c>
    </row>
    <row r="210" spans="1:7">
      <c r="A210" s="9" t="s">
        <v>319</v>
      </c>
      <c r="B210" s="26">
        <v>0</v>
      </c>
      <c r="C210" s="23">
        <f t="shared" si="31"/>
        <v>0</v>
      </c>
      <c r="D210" s="24">
        <f t="shared" si="24"/>
        <v>0</v>
      </c>
      <c r="E210" s="22">
        <v>0.26</v>
      </c>
      <c r="F210" s="31">
        <v>3.85</v>
      </c>
      <c r="G210" s="31">
        <v>2.63</v>
      </c>
    </row>
    <row r="211" spans="1:7">
      <c r="A211" s="9" t="s">
        <v>345</v>
      </c>
      <c r="B211" s="26">
        <v>0</v>
      </c>
      <c r="C211" s="23">
        <f t="shared" si="31"/>
        <v>0</v>
      </c>
      <c r="D211" s="24">
        <f t="shared" si="24"/>
        <v>0</v>
      </c>
      <c r="E211" s="22">
        <v>0</v>
      </c>
      <c r="F211" s="31">
        <v>0</v>
      </c>
      <c r="G211" s="31">
        <v>0</v>
      </c>
    </row>
    <row r="212" spans="1:7">
      <c r="A212" s="9" t="s">
        <v>209</v>
      </c>
      <c r="B212" s="26">
        <v>0</v>
      </c>
      <c r="C212" s="23">
        <f t="shared" si="31"/>
        <v>0</v>
      </c>
      <c r="D212" s="24">
        <f t="shared" si="24"/>
        <v>0</v>
      </c>
      <c r="E212" s="22">
        <v>0.06</v>
      </c>
      <c r="F212" s="31">
        <v>4.2</v>
      </c>
      <c r="G212" s="31">
        <v>3</v>
      </c>
    </row>
    <row r="213" spans="1:7">
      <c r="A213" s="9" t="s">
        <v>380</v>
      </c>
      <c r="B213" s="26">
        <v>0</v>
      </c>
      <c r="C213" s="23">
        <v>0</v>
      </c>
      <c r="D213" s="24">
        <v>0</v>
      </c>
      <c r="E213" s="22">
        <v>0.17</v>
      </c>
      <c r="F213" s="31">
        <v>11.37</v>
      </c>
      <c r="G213" s="31">
        <v>0</v>
      </c>
    </row>
    <row r="214" spans="1:7">
      <c r="A214" s="9" t="s">
        <v>172</v>
      </c>
      <c r="B214" s="26">
        <v>0</v>
      </c>
      <c r="C214" s="23">
        <f t="shared" si="31"/>
        <v>0</v>
      </c>
      <c r="D214" s="24">
        <f t="shared" si="24"/>
        <v>0</v>
      </c>
      <c r="E214" s="22">
        <v>0.03</v>
      </c>
      <c r="F214" s="31">
        <v>4.8</v>
      </c>
      <c r="G214" s="31">
        <v>2.8</v>
      </c>
    </row>
    <row r="215" spans="1:7">
      <c r="A215" s="9" t="s">
        <v>109</v>
      </c>
      <c r="B215" s="26">
        <v>5.52</v>
      </c>
      <c r="C215" s="23">
        <f t="shared" si="31"/>
        <v>993.59999999999991</v>
      </c>
      <c r="D215" s="24">
        <f t="shared" si="24"/>
        <v>794.88</v>
      </c>
      <c r="E215" s="22">
        <v>0.23</v>
      </c>
      <c r="F215" s="31">
        <v>12.05</v>
      </c>
      <c r="G215" s="31">
        <v>8.5500000000000007</v>
      </c>
    </row>
    <row r="216" spans="1:7">
      <c r="A216" s="9" t="s">
        <v>174</v>
      </c>
      <c r="B216" s="26">
        <v>0</v>
      </c>
      <c r="C216" s="23">
        <f t="shared" ref="C216" si="32">B216*180</f>
        <v>0</v>
      </c>
      <c r="D216" s="24">
        <f t="shared" si="24"/>
        <v>0</v>
      </c>
      <c r="E216" s="22">
        <v>0.25</v>
      </c>
      <c r="F216" s="31">
        <v>6</v>
      </c>
      <c r="G216" s="31">
        <v>3</v>
      </c>
    </row>
    <row r="217" spans="1:7">
      <c r="A217" s="9" t="s">
        <v>154</v>
      </c>
      <c r="B217" s="26">
        <v>0</v>
      </c>
      <c r="C217" s="23">
        <f>B217*190</f>
        <v>0</v>
      </c>
      <c r="D217" s="24">
        <f t="shared" si="24"/>
        <v>0</v>
      </c>
      <c r="E217" s="22">
        <v>2.69</v>
      </c>
      <c r="F217" s="31">
        <v>462.83</v>
      </c>
      <c r="G217" s="31">
        <v>341.2</v>
      </c>
    </row>
    <row r="218" spans="1:7">
      <c r="A218" s="9" t="s">
        <v>153</v>
      </c>
      <c r="B218" s="26">
        <v>0</v>
      </c>
      <c r="C218" s="23">
        <f>B218*190</f>
        <v>0</v>
      </c>
      <c r="D218" s="24">
        <f t="shared" si="24"/>
        <v>0</v>
      </c>
      <c r="E218" s="22">
        <v>1.9</v>
      </c>
      <c r="F218" s="31">
        <v>155</v>
      </c>
      <c r="G218" s="31">
        <v>110.41</v>
      </c>
    </row>
    <row r="219" spans="1:7">
      <c r="A219" s="9" t="s">
        <v>175</v>
      </c>
      <c r="B219" s="26">
        <v>0</v>
      </c>
      <c r="C219" s="23">
        <f>B219*180</f>
        <v>0</v>
      </c>
      <c r="D219" s="24">
        <f t="shared" si="24"/>
        <v>0</v>
      </c>
      <c r="E219" s="22">
        <v>2.34</v>
      </c>
      <c r="F219" s="31">
        <v>133.82</v>
      </c>
      <c r="G219" s="31">
        <v>96.8</v>
      </c>
    </row>
    <row r="220" spans="1:7">
      <c r="A220" s="9" t="s">
        <v>381</v>
      </c>
      <c r="B220" s="26">
        <v>0</v>
      </c>
      <c r="C220" s="23">
        <f t="shared" ref="C220" si="33">B220*180</f>
        <v>0</v>
      </c>
      <c r="D220" s="24">
        <f t="shared" si="24"/>
        <v>0</v>
      </c>
      <c r="E220" s="22">
        <v>0.26</v>
      </c>
      <c r="F220" s="31">
        <v>11.5</v>
      </c>
      <c r="G220" s="31">
        <v>9.15</v>
      </c>
    </row>
    <row r="221" spans="1:7">
      <c r="A221" s="9" t="s">
        <v>346</v>
      </c>
      <c r="B221" s="26">
        <v>0</v>
      </c>
      <c r="C221" s="23">
        <f t="shared" ref="C221" si="34">B221*180</f>
        <v>0</v>
      </c>
      <c r="D221" s="24">
        <f t="shared" si="24"/>
        <v>0</v>
      </c>
      <c r="E221" s="22">
        <v>0</v>
      </c>
      <c r="F221" s="31">
        <v>0</v>
      </c>
      <c r="G221" s="31">
        <v>0</v>
      </c>
    </row>
    <row r="222" spans="1:7">
      <c r="A222" s="9" t="s">
        <v>220</v>
      </c>
      <c r="B222" s="26">
        <v>0</v>
      </c>
      <c r="C222" s="23">
        <f t="shared" ref="C222" si="35">B222*180</f>
        <v>0</v>
      </c>
      <c r="D222" s="24">
        <f t="shared" si="24"/>
        <v>0</v>
      </c>
      <c r="E222" s="22">
        <v>0</v>
      </c>
      <c r="F222" s="31">
        <v>0</v>
      </c>
      <c r="G222" s="31">
        <v>0</v>
      </c>
    </row>
    <row r="223" spans="1:7">
      <c r="A223" s="9" t="s">
        <v>347</v>
      </c>
      <c r="B223" s="26">
        <v>0</v>
      </c>
      <c r="C223" s="23">
        <f t="shared" ref="C223" si="36">B223*180</f>
        <v>0</v>
      </c>
      <c r="D223" s="24">
        <f t="shared" si="24"/>
        <v>0</v>
      </c>
      <c r="E223" s="22">
        <v>0</v>
      </c>
      <c r="F223" s="31">
        <v>0</v>
      </c>
      <c r="G223" s="31">
        <v>0</v>
      </c>
    </row>
    <row r="224" spans="1:7">
      <c r="A224" s="9" t="s">
        <v>348</v>
      </c>
      <c r="B224" s="26">
        <v>0</v>
      </c>
      <c r="C224" s="23">
        <f t="shared" ref="C224" si="37">B224*180</f>
        <v>0</v>
      </c>
      <c r="D224" s="24">
        <f t="shared" si="24"/>
        <v>0</v>
      </c>
      <c r="E224" s="22">
        <v>0</v>
      </c>
      <c r="F224" s="31">
        <v>0</v>
      </c>
      <c r="G224" s="31">
        <v>0</v>
      </c>
    </row>
    <row r="225" spans="1:7">
      <c r="A225" s="9" t="s">
        <v>212</v>
      </c>
      <c r="B225" s="26">
        <v>0</v>
      </c>
      <c r="C225" s="23">
        <f>B225*180</f>
        <v>0</v>
      </c>
      <c r="D225" s="24">
        <f t="shared" si="24"/>
        <v>0</v>
      </c>
      <c r="E225" s="22">
        <v>0.3251</v>
      </c>
      <c r="F225" s="31">
        <v>13.5</v>
      </c>
      <c r="G225" s="31">
        <v>10.14</v>
      </c>
    </row>
    <row r="226" spans="1:7">
      <c r="A226" s="9" t="s">
        <v>78</v>
      </c>
      <c r="B226" s="26">
        <v>0</v>
      </c>
      <c r="C226" s="23">
        <f>B226*180</f>
        <v>0</v>
      </c>
      <c r="D226" s="24">
        <f t="shared" si="24"/>
        <v>0</v>
      </c>
      <c r="E226" s="22">
        <v>3.78</v>
      </c>
      <c r="F226" s="31">
        <v>423</v>
      </c>
      <c r="G226" s="31">
        <v>318.33999999999997</v>
      </c>
    </row>
    <row r="227" spans="1:7">
      <c r="A227" s="9" t="s">
        <v>340</v>
      </c>
      <c r="B227" s="26">
        <v>0</v>
      </c>
      <c r="C227" s="23">
        <f>B227*180</f>
        <v>0</v>
      </c>
      <c r="D227" s="24">
        <f t="shared" si="24"/>
        <v>0</v>
      </c>
      <c r="E227" s="22">
        <v>0.2447</v>
      </c>
      <c r="F227" s="31">
        <v>18.8</v>
      </c>
      <c r="G227" s="31">
        <v>13</v>
      </c>
    </row>
    <row r="228" spans="1:7">
      <c r="A228" s="9" t="s">
        <v>341</v>
      </c>
      <c r="B228" s="26">
        <v>0</v>
      </c>
      <c r="C228" s="23">
        <f>B228*180</f>
        <v>0</v>
      </c>
      <c r="D228" s="24">
        <f t="shared" si="24"/>
        <v>0</v>
      </c>
      <c r="E228" s="22">
        <v>0.2225</v>
      </c>
      <c r="F228" s="31">
        <v>26</v>
      </c>
      <c r="G228" s="31">
        <v>17.12</v>
      </c>
    </row>
    <row r="229" spans="1:7">
      <c r="A229" s="9" t="s">
        <v>349</v>
      </c>
      <c r="B229" s="26">
        <v>0</v>
      </c>
      <c r="C229" s="23">
        <f>B229*180</f>
        <v>0</v>
      </c>
      <c r="D229" s="24">
        <f t="shared" si="24"/>
        <v>0</v>
      </c>
      <c r="E229" s="22">
        <v>0</v>
      </c>
      <c r="F229" s="31">
        <v>0</v>
      </c>
      <c r="G229" s="31">
        <v>0</v>
      </c>
    </row>
    <row r="230" spans="1:7">
      <c r="A230" s="9" t="s">
        <v>155</v>
      </c>
      <c r="B230" s="26">
        <v>0</v>
      </c>
      <c r="C230" s="23">
        <f>B230*190</f>
        <v>0</v>
      </c>
      <c r="D230" s="24">
        <f t="shared" si="24"/>
        <v>0</v>
      </c>
      <c r="E230" s="22">
        <v>4.22</v>
      </c>
      <c r="F230" s="31">
        <v>346.42</v>
      </c>
      <c r="G230" s="31">
        <v>235.71</v>
      </c>
    </row>
    <row r="231" spans="1:7">
      <c r="A231" s="9" t="s">
        <v>342</v>
      </c>
      <c r="B231" s="26">
        <v>0</v>
      </c>
      <c r="C231" s="23">
        <f>B231*190</f>
        <v>0</v>
      </c>
      <c r="D231" s="24">
        <f t="shared" si="24"/>
        <v>0</v>
      </c>
      <c r="E231" s="22">
        <v>0</v>
      </c>
      <c r="F231" s="31">
        <v>0</v>
      </c>
      <c r="G231" s="31">
        <v>0</v>
      </c>
    </row>
    <row r="232" spans="1:7">
      <c r="A232" s="9" t="s">
        <v>244</v>
      </c>
      <c r="B232" s="26">
        <v>0</v>
      </c>
      <c r="C232" s="23">
        <f>B232*180</f>
        <v>0</v>
      </c>
      <c r="D232" s="24">
        <f t="shared" si="24"/>
        <v>0</v>
      </c>
      <c r="E232" s="22">
        <v>3.48</v>
      </c>
      <c r="F232" s="31">
        <v>220.87</v>
      </c>
      <c r="G232" s="31">
        <v>158.79</v>
      </c>
    </row>
    <row r="233" spans="1:7">
      <c r="A233" s="9" t="s">
        <v>176</v>
      </c>
      <c r="B233" s="26">
        <v>0</v>
      </c>
      <c r="C233" s="23">
        <f>B233*180</f>
        <v>0</v>
      </c>
      <c r="D233" s="24">
        <f t="shared" si="24"/>
        <v>0</v>
      </c>
      <c r="E233" s="22">
        <v>1.61</v>
      </c>
      <c r="F233" s="31">
        <v>152.16999999999999</v>
      </c>
      <c r="G233" s="31">
        <v>145.91999999999999</v>
      </c>
    </row>
    <row r="234" spans="1:7">
      <c r="A234" s="35" t="s">
        <v>237</v>
      </c>
      <c r="B234" s="39">
        <v>0</v>
      </c>
      <c r="C234" s="23">
        <f>B234*180</f>
        <v>0</v>
      </c>
      <c r="D234" s="24">
        <f t="shared" si="24"/>
        <v>0</v>
      </c>
      <c r="E234" s="22">
        <v>0.77</v>
      </c>
      <c r="F234" s="31">
        <v>58.2</v>
      </c>
      <c r="G234" s="31">
        <v>40.31</v>
      </c>
    </row>
    <row r="235" spans="1:7">
      <c r="A235" s="36" t="s">
        <v>166</v>
      </c>
      <c r="B235" s="14">
        <f>SUM(B190:B234)</f>
        <v>5.52</v>
      </c>
      <c r="C235" s="15">
        <f>SUM(C190:C234)</f>
        <v>993.59999999999991</v>
      </c>
      <c r="D235" s="16">
        <f>SUM(D190:D234)</f>
        <v>794.88</v>
      </c>
      <c r="E235" s="14">
        <f>SUM(E190:E234)</f>
        <v>41.622300000000003</v>
      </c>
      <c r="F235" s="15">
        <f t="shared" ref="F235:G235" si="38">SUM(F190:F234)</f>
        <v>3221.7699999999995</v>
      </c>
      <c r="G235" s="15">
        <f t="shared" si="38"/>
        <v>2355.7600000000002</v>
      </c>
    </row>
    <row r="236" spans="1:7" s="2" customFormat="1">
      <c r="A236" s="9" t="s">
        <v>263</v>
      </c>
      <c r="B236" s="26">
        <v>1.96</v>
      </c>
      <c r="C236" s="23">
        <f>B236*195</f>
        <v>382.2</v>
      </c>
      <c r="D236" s="24">
        <f t="shared" ref="D236:D271" si="39">C236*80/100</f>
        <v>305.76</v>
      </c>
      <c r="E236" s="43">
        <v>2.31</v>
      </c>
      <c r="F236" s="31">
        <v>295.64999999999998</v>
      </c>
      <c r="G236" s="31">
        <f>F236*80/100</f>
        <v>236.52</v>
      </c>
    </row>
    <row r="237" spans="1:7" s="2" customFormat="1">
      <c r="A237" s="9" t="s">
        <v>385</v>
      </c>
      <c r="B237" s="26">
        <v>0</v>
      </c>
      <c r="C237" s="23">
        <v>0</v>
      </c>
      <c r="D237" s="24">
        <v>0</v>
      </c>
      <c r="E237" s="43">
        <v>1.38</v>
      </c>
      <c r="F237" s="31">
        <v>26.21</v>
      </c>
      <c r="G237" s="31">
        <f>F237*80/100</f>
        <v>20.968000000000004</v>
      </c>
    </row>
    <row r="238" spans="1:7" s="2" customFormat="1">
      <c r="A238" s="9" t="s">
        <v>369</v>
      </c>
      <c r="B238" s="26">
        <v>13.36</v>
      </c>
      <c r="C238" s="23">
        <f>B238*195</f>
        <v>2605.1999999999998</v>
      </c>
      <c r="D238" s="24">
        <f t="shared" ref="D238" si="40">C238*80/100</f>
        <v>2084.16</v>
      </c>
      <c r="E238" s="43">
        <v>2.1800000000000002</v>
      </c>
      <c r="F238" s="31">
        <v>104.12</v>
      </c>
      <c r="G238" s="31">
        <f t="shared" ref="G238:G272" si="41">F238*80/100</f>
        <v>83.296000000000006</v>
      </c>
    </row>
    <row r="239" spans="1:7">
      <c r="A239" s="9" t="s">
        <v>264</v>
      </c>
      <c r="B239" s="26">
        <v>0</v>
      </c>
      <c r="C239" s="23">
        <f t="shared" ref="C239:C250" si="42">B239*195</f>
        <v>0</v>
      </c>
      <c r="D239" s="24">
        <f t="shared" si="39"/>
        <v>0</v>
      </c>
      <c r="E239" s="43">
        <v>0.15</v>
      </c>
      <c r="F239" s="31">
        <v>16.5</v>
      </c>
      <c r="G239" s="31">
        <f t="shared" si="41"/>
        <v>13.2</v>
      </c>
    </row>
    <row r="240" spans="1:7">
      <c r="A240" s="9" t="s">
        <v>265</v>
      </c>
      <c r="B240" s="26">
        <v>0</v>
      </c>
      <c r="C240" s="23">
        <f t="shared" si="42"/>
        <v>0</v>
      </c>
      <c r="D240" s="24">
        <f t="shared" si="39"/>
        <v>0</v>
      </c>
      <c r="E240" s="43">
        <v>1.02</v>
      </c>
      <c r="F240" s="31">
        <v>628.9</v>
      </c>
      <c r="G240" s="31">
        <f t="shared" si="41"/>
        <v>503.12</v>
      </c>
    </row>
    <row r="241" spans="1:7">
      <c r="A241" s="9" t="s">
        <v>394</v>
      </c>
      <c r="B241" s="26">
        <v>0</v>
      </c>
      <c r="C241" s="23">
        <v>0</v>
      </c>
      <c r="D241" s="24">
        <v>0</v>
      </c>
      <c r="E241" s="43">
        <v>0.16</v>
      </c>
      <c r="F241" s="31">
        <v>10.96</v>
      </c>
      <c r="G241" s="31">
        <f t="shared" si="41"/>
        <v>8.7680000000000007</v>
      </c>
    </row>
    <row r="242" spans="1:7">
      <c r="A242" s="9" t="s">
        <v>297</v>
      </c>
      <c r="B242" s="26">
        <v>0.42</v>
      </c>
      <c r="C242" s="23">
        <f>B242*195</f>
        <v>81.899999999999991</v>
      </c>
      <c r="D242" s="24">
        <f t="shared" si="39"/>
        <v>65.52</v>
      </c>
      <c r="E242" s="43">
        <v>0</v>
      </c>
      <c r="F242" s="31">
        <v>0</v>
      </c>
      <c r="G242" s="31">
        <f t="shared" si="41"/>
        <v>0</v>
      </c>
    </row>
    <row r="243" spans="1:7">
      <c r="A243" s="9" t="s">
        <v>266</v>
      </c>
      <c r="B243" s="26">
        <v>0</v>
      </c>
      <c r="C243" s="23">
        <f t="shared" si="42"/>
        <v>0</v>
      </c>
      <c r="D243" s="24">
        <f t="shared" si="39"/>
        <v>0</v>
      </c>
      <c r="E243" s="43">
        <v>0.57999999999999996</v>
      </c>
      <c r="F243" s="31">
        <v>83.98</v>
      </c>
      <c r="G243" s="31">
        <f t="shared" si="41"/>
        <v>67.184000000000012</v>
      </c>
    </row>
    <row r="244" spans="1:7">
      <c r="A244" s="9" t="s">
        <v>361</v>
      </c>
      <c r="B244" s="26">
        <v>0</v>
      </c>
      <c r="C244" s="23">
        <f t="shared" ref="C244" si="43">B244*195</f>
        <v>0</v>
      </c>
      <c r="D244" s="24">
        <f t="shared" ref="D244" si="44">C244*80/100</f>
        <v>0</v>
      </c>
      <c r="E244" s="43">
        <v>0</v>
      </c>
      <c r="F244" s="43">
        <v>0</v>
      </c>
      <c r="G244" s="31">
        <f t="shared" si="41"/>
        <v>0</v>
      </c>
    </row>
    <row r="245" spans="1:7">
      <c r="A245" s="9" t="s">
        <v>267</v>
      </c>
      <c r="B245" s="26">
        <v>1.35</v>
      </c>
      <c r="C245" s="23">
        <f t="shared" si="42"/>
        <v>263.25</v>
      </c>
      <c r="D245" s="24">
        <f t="shared" si="39"/>
        <v>210.6</v>
      </c>
      <c r="E245" s="43">
        <v>1.33</v>
      </c>
      <c r="F245" s="31">
        <v>66.849999999999994</v>
      </c>
      <c r="G245" s="31">
        <f t="shared" si="41"/>
        <v>53.48</v>
      </c>
    </row>
    <row r="246" spans="1:7">
      <c r="A246" s="9" t="s">
        <v>268</v>
      </c>
      <c r="B246" s="26">
        <v>5.59</v>
      </c>
      <c r="C246" s="23">
        <f>B246*195</f>
        <v>1090.05</v>
      </c>
      <c r="D246" s="24">
        <f>C246*80/100</f>
        <v>872.04</v>
      </c>
      <c r="E246" s="26">
        <v>1.54</v>
      </c>
      <c r="F246" s="23">
        <v>78.2</v>
      </c>
      <c r="G246" s="31">
        <f t="shared" si="41"/>
        <v>62.56</v>
      </c>
    </row>
    <row r="247" spans="1:7">
      <c r="A247" s="9" t="s">
        <v>269</v>
      </c>
      <c r="B247" s="26">
        <v>0</v>
      </c>
      <c r="C247" s="23">
        <f t="shared" si="42"/>
        <v>0</v>
      </c>
      <c r="D247" s="24">
        <f t="shared" si="39"/>
        <v>0</v>
      </c>
      <c r="E247" s="43">
        <v>0.26</v>
      </c>
      <c r="F247" s="31">
        <v>42.6</v>
      </c>
      <c r="G247" s="31">
        <f t="shared" si="41"/>
        <v>34.08</v>
      </c>
    </row>
    <row r="248" spans="1:7">
      <c r="A248" s="9" t="s">
        <v>270</v>
      </c>
      <c r="B248" s="26">
        <v>0.96</v>
      </c>
      <c r="C248" s="23">
        <f t="shared" si="42"/>
        <v>187.2</v>
      </c>
      <c r="D248" s="24">
        <f t="shared" si="39"/>
        <v>149.76</v>
      </c>
      <c r="E248" s="43">
        <v>0.93</v>
      </c>
      <c r="F248" s="31">
        <v>48</v>
      </c>
      <c r="G248" s="31">
        <f t="shared" si="41"/>
        <v>38.4</v>
      </c>
    </row>
    <row r="249" spans="1:7">
      <c r="A249" s="9" t="s">
        <v>271</v>
      </c>
      <c r="B249" s="26">
        <v>7.21</v>
      </c>
      <c r="C249" s="23">
        <f t="shared" si="42"/>
        <v>1405.95</v>
      </c>
      <c r="D249" s="24">
        <f t="shared" si="39"/>
        <v>1124.76</v>
      </c>
      <c r="E249" s="43">
        <v>2.87</v>
      </c>
      <c r="F249" s="31">
        <v>96.93</v>
      </c>
      <c r="G249" s="31">
        <f t="shared" si="41"/>
        <v>77.544000000000011</v>
      </c>
    </row>
    <row r="250" spans="1:7">
      <c r="A250" s="9" t="s">
        <v>272</v>
      </c>
      <c r="B250" s="26">
        <v>4.79</v>
      </c>
      <c r="C250" s="23">
        <f t="shared" si="42"/>
        <v>934.05</v>
      </c>
      <c r="D250" s="24">
        <f t="shared" si="39"/>
        <v>747.24</v>
      </c>
      <c r="E250" s="26">
        <v>1.1200000000000001</v>
      </c>
      <c r="F250" s="23">
        <v>43</v>
      </c>
      <c r="G250" s="31">
        <f t="shared" si="41"/>
        <v>34.4</v>
      </c>
    </row>
    <row r="251" spans="1:7">
      <c r="A251" s="9" t="s">
        <v>273</v>
      </c>
      <c r="B251" s="26">
        <v>5.83</v>
      </c>
      <c r="C251" s="23">
        <f>B251*195</f>
        <v>1136.8499999999999</v>
      </c>
      <c r="D251" s="24">
        <f>C251*80/100</f>
        <v>909.48</v>
      </c>
      <c r="E251" s="43">
        <v>0.19</v>
      </c>
      <c r="F251" s="23">
        <v>10.95</v>
      </c>
      <c r="G251" s="31">
        <f t="shared" si="41"/>
        <v>8.76</v>
      </c>
    </row>
    <row r="252" spans="1:7">
      <c r="A252" s="9" t="s">
        <v>274</v>
      </c>
      <c r="B252" s="26">
        <v>1.01</v>
      </c>
      <c r="C252" s="23">
        <f>B252*195</f>
        <v>196.95</v>
      </c>
      <c r="D252" s="24">
        <f>C252*80/100</f>
        <v>157.56</v>
      </c>
      <c r="E252" s="49">
        <v>0</v>
      </c>
      <c r="F252" s="22">
        <v>0</v>
      </c>
      <c r="G252" s="31">
        <f t="shared" si="41"/>
        <v>0</v>
      </c>
    </row>
    <row r="253" spans="1:7">
      <c r="A253" s="9" t="s">
        <v>275</v>
      </c>
      <c r="B253" s="26">
        <v>0</v>
      </c>
      <c r="C253" s="23">
        <f>B253*230</f>
        <v>0</v>
      </c>
      <c r="D253" s="24">
        <f t="shared" si="39"/>
        <v>0</v>
      </c>
      <c r="E253" s="43">
        <v>3.37</v>
      </c>
      <c r="F253" s="31">
        <v>490.4</v>
      </c>
      <c r="G253" s="31">
        <f t="shared" si="41"/>
        <v>392.32</v>
      </c>
    </row>
    <row r="254" spans="1:7">
      <c r="A254" s="9" t="s">
        <v>276</v>
      </c>
      <c r="B254" s="26">
        <v>0</v>
      </c>
      <c r="C254" s="23">
        <f>B254*120</f>
        <v>0</v>
      </c>
      <c r="D254" s="24">
        <v>0</v>
      </c>
      <c r="E254" s="43">
        <v>0</v>
      </c>
      <c r="F254" s="31">
        <v>0</v>
      </c>
      <c r="G254" s="31">
        <f t="shared" si="41"/>
        <v>0</v>
      </c>
    </row>
    <row r="255" spans="1:7">
      <c r="A255" s="9" t="s">
        <v>277</v>
      </c>
      <c r="B255" s="26">
        <v>0</v>
      </c>
      <c r="C255" s="23">
        <f t="shared" ref="C255" si="45">B255*230</f>
        <v>0</v>
      </c>
      <c r="D255" s="24">
        <f t="shared" si="39"/>
        <v>0</v>
      </c>
      <c r="E255" s="43">
        <v>9.17</v>
      </c>
      <c r="F255" s="31">
        <v>607.11</v>
      </c>
      <c r="G255" s="31">
        <f t="shared" si="41"/>
        <v>485.68800000000005</v>
      </c>
    </row>
    <row r="256" spans="1:7">
      <c r="A256" s="9" t="s">
        <v>278</v>
      </c>
      <c r="B256" s="26">
        <v>0</v>
      </c>
      <c r="C256" s="23">
        <f t="shared" ref="C256:C266" si="46">B256*195</f>
        <v>0</v>
      </c>
      <c r="D256" s="24">
        <f t="shared" si="39"/>
        <v>0</v>
      </c>
      <c r="E256" s="43">
        <v>0.47</v>
      </c>
      <c r="F256" s="31">
        <v>2672.2</v>
      </c>
      <c r="G256" s="31">
        <f t="shared" si="41"/>
        <v>2137.7600000000002</v>
      </c>
    </row>
    <row r="257" spans="1:7">
      <c r="A257" s="9" t="s">
        <v>279</v>
      </c>
      <c r="B257" s="26">
        <v>0.02</v>
      </c>
      <c r="C257" s="23">
        <f t="shared" si="46"/>
        <v>3.9</v>
      </c>
      <c r="D257" s="24">
        <f t="shared" si="39"/>
        <v>3.12</v>
      </c>
      <c r="E257" s="43">
        <v>0.56999999999999995</v>
      </c>
      <c r="F257" s="31">
        <v>24.7</v>
      </c>
      <c r="G257" s="31">
        <f t="shared" si="41"/>
        <v>19.760000000000002</v>
      </c>
    </row>
    <row r="258" spans="1:7">
      <c r="A258" s="9" t="s">
        <v>386</v>
      </c>
      <c r="B258" s="26">
        <v>0</v>
      </c>
      <c r="C258" s="23">
        <v>0</v>
      </c>
      <c r="D258" s="24">
        <v>0</v>
      </c>
      <c r="E258" s="43">
        <v>0.17</v>
      </c>
      <c r="F258" s="31">
        <v>10.24</v>
      </c>
      <c r="G258" s="31">
        <f t="shared" si="41"/>
        <v>8.1920000000000002</v>
      </c>
    </row>
    <row r="259" spans="1:7">
      <c r="A259" s="9" t="s">
        <v>280</v>
      </c>
      <c r="B259" s="26">
        <v>0.06</v>
      </c>
      <c r="C259" s="23">
        <f t="shared" ref="C259" si="47">B259*195</f>
        <v>11.7</v>
      </c>
      <c r="D259" s="24">
        <f t="shared" ref="D259" si="48">C259*80/100</f>
        <v>9.36</v>
      </c>
      <c r="E259" s="26">
        <v>0</v>
      </c>
      <c r="F259" s="23">
        <v>0</v>
      </c>
      <c r="G259" s="31">
        <f t="shared" si="41"/>
        <v>0</v>
      </c>
    </row>
    <row r="260" spans="1:7">
      <c r="A260" s="9" t="s">
        <v>372</v>
      </c>
      <c r="B260" s="26">
        <v>11.87</v>
      </c>
      <c r="C260" s="23">
        <f t="shared" ref="C260" si="49">B260*195</f>
        <v>2314.6499999999996</v>
      </c>
      <c r="D260" s="24">
        <f t="shared" ref="D260" si="50">C260*80/100</f>
        <v>1851.7199999999998</v>
      </c>
      <c r="E260" s="26">
        <v>5.7</v>
      </c>
      <c r="F260" s="23">
        <v>259.77</v>
      </c>
      <c r="G260" s="31">
        <f t="shared" si="41"/>
        <v>207.81599999999997</v>
      </c>
    </row>
    <row r="261" spans="1:7">
      <c r="A261" s="9" t="s">
        <v>281</v>
      </c>
      <c r="B261" s="26">
        <v>2.4900000000000002</v>
      </c>
      <c r="C261" s="23">
        <f t="shared" si="46"/>
        <v>485.55000000000007</v>
      </c>
      <c r="D261" s="24">
        <f t="shared" si="39"/>
        <v>388.44000000000005</v>
      </c>
      <c r="E261" s="26">
        <v>0.14000000000000001</v>
      </c>
      <c r="F261" s="23">
        <v>9.02</v>
      </c>
      <c r="G261" s="31">
        <f t="shared" si="41"/>
        <v>7.2159999999999993</v>
      </c>
    </row>
    <row r="262" spans="1:7">
      <c r="A262" s="9" t="s">
        <v>282</v>
      </c>
      <c r="B262" s="26">
        <v>1.94</v>
      </c>
      <c r="C262" s="23">
        <f t="shared" si="46"/>
        <v>378.3</v>
      </c>
      <c r="D262" s="24">
        <f t="shared" si="39"/>
        <v>302.64</v>
      </c>
      <c r="E262" s="43">
        <v>0.73</v>
      </c>
      <c r="F262" s="31">
        <v>67.180000000000007</v>
      </c>
      <c r="G262" s="31">
        <f t="shared" si="41"/>
        <v>53.744000000000007</v>
      </c>
    </row>
    <row r="263" spans="1:7">
      <c r="A263" s="9" t="s">
        <v>283</v>
      </c>
      <c r="B263" s="26">
        <v>1.03</v>
      </c>
      <c r="C263" s="23">
        <f t="shared" si="46"/>
        <v>200.85</v>
      </c>
      <c r="D263" s="24">
        <f t="shared" si="39"/>
        <v>160.68</v>
      </c>
      <c r="E263" s="26">
        <v>0.02</v>
      </c>
      <c r="F263" s="23">
        <v>2.48</v>
      </c>
      <c r="G263" s="31">
        <f t="shared" si="41"/>
        <v>1.984</v>
      </c>
    </row>
    <row r="264" spans="1:7">
      <c r="A264" s="9" t="s">
        <v>284</v>
      </c>
      <c r="B264" s="26">
        <v>2.1</v>
      </c>
      <c r="C264" s="23">
        <f t="shared" si="46"/>
        <v>409.5</v>
      </c>
      <c r="D264" s="24">
        <f t="shared" si="39"/>
        <v>327.60000000000002</v>
      </c>
      <c r="E264" s="43">
        <v>0.62</v>
      </c>
      <c r="F264" s="31">
        <v>32.83</v>
      </c>
      <c r="G264" s="31">
        <f t="shared" si="41"/>
        <v>26.263999999999996</v>
      </c>
    </row>
    <row r="265" spans="1:7">
      <c r="A265" s="9" t="s">
        <v>285</v>
      </c>
      <c r="B265" s="26">
        <v>1.97</v>
      </c>
      <c r="C265" s="23">
        <f t="shared" si="46"/>
        <v>384.15</v>
      </c>
      <c r="D265" s="24">
        <f>C265*80/100</f>
        <v>307.32</v>
      </c>
      <c r="E265" s="26">
        <v>1.26</v>
      </c>
      <c r="F265" s="23">
        <v>47</v>
      </c>
      <c r="G265" s="31">
        <f t="shared" si="41"/>
        <v>37.6</v>
      </c>
    </row>
    <row r="266" spans="1:7">
      <c r="A266" s="9" t="s">
        <v>286</v>
      </c>
      <c r="B266" s="26">
        <v>0.01</v>
      </c>
      <c r="C266" s="23">
        <f t="shared" si="46"/>
        <v>1.95</v>
      </c>
      <c r="D266" s="24">
        <f t="shared" si="39"/>
        <v>1.56</v>
      </c>
      <c r="E266" s="43">
        <v>1.21</v>
      </c>
      <c r="F266" s="31">
        <v>339.59</v>
      </c>
      <c r="G266" s="31">
        <f t="shared" si="41"/>
        <v>271.67199999999997</v>
      </c>
    </row>
    <row r="267" spans="1:7">
      <c r="A267" s="9" t="s">
        <v>287</v>
      </c>
      <c r="B267" s="26">
        <v>0</v>
      </c>
      <c r="C267" s="23">
        <f>B267*230</f>
        <v>0</v>
      </c>
      <c r="D267" s="24">
        <f>C267*80/100</f>
        <v>0</v>
      </c>
      <c r="E267" s="43">
        <v>1.21</v>
      </c>
      <c r="F267" s="31">
        <v>169.83</v>
      </c>
      <c r="G267" s="31">
        <f t="shared" si="41"/>
        <v>135.864</v>
      </c>
    </row>
    <row r="268" spans="1:7">
      <c r="A268" s="9" t="s">
        <v>382</v>
      </c>
      <c r="B268" s="26">
        <v>0</v>
      </c>
      <c r="C268" s="23">
        <v>0</v>
      </c>
      <c r="D268" s="24">
        <v>0</v>
      </c>
      <c r="E268" s="43">
        <v>0.43</v>
      </c>
      <c r="F268" s="31">
        <v>23.1</v>
      </c>
      <c r="G268" s="31">
        <f>F268*60/100</f>
        <v>13.86</v>
      </c>
    </row>
    <row r="269" spans="1:7">
      <c r="A269" s="9" t="s">
        <v>288</v>
      </c>
      <c r="B269" s="26">
        <v>0.1</v>
      </c>
      <c r="C269" s="23">
        <f>B269*195</f>
        <v>19.5</v>
      </c>
      <c r="D269" s="24">
        <f t="shared" si="39"/>
        <v>15.6</v>
      </c>
      <c r="E269" s="43">
        <v>1.74</v>
      </c>
      <c r="F269" s="31">
        <v>271.55</v>
      </c>
      <c r="G269" s="31">
        <f t="shared" si="41"/>
        <v>217.24</v>
      </c>
    </row>
    <row r="270" spans="1:7">
      <c r="A270" s="9" t="s">
        <v>396</v>
      </c>
      <c r="B270" s="26">
        <v>0</v>
      </c>
      <c r="C270" s="23">
        <v>0</v>
      </c>
      <c r="D270" s="24">
        <v>0</v>
      </c>
      <c r="E270" s="43">
        <v>0.24</v>
      </c>
      <c r="F270" s="31">
        <v>8.81</v>
      </c>
      <c r="G270" s="31">
        <f t="shared" si="41"/>
        <v>7.0480000000000009</v>
      </c>
    </row>
    <row r="271" spans="1:7">
      <c r="A271" s="9" t="s">
        <v>289</v>
      </c>
      <c r="B271" s="26">
        <v>27.96</v>
      </c>
      <c r="C271" s="23">
        <f>B271*195</f>
        <v>5452.2</v>
      </c>
      <c r="D271" s="24">
        <f t="shared" si="39"/>
        <v>4361.76</v>
      </c>
      <c r="E271" s="47">
        <v>4.32</v>
      </c>
      <c r="F271" s="46">
        <v>231.02</v>
      </c>
      <c r="G271" s="46">
        <f t="shared" si="41"/>
        <v>184.81600000000003</v>
      </c>
    </row>
    <row r="272" spans="1:7">
      <c r="A272" s="35" t="s">
        <v>388</v>
      </c>
      <c r="B272" s="39">
        <v>0</v>
      </c>
      <c r="C272" s="20">
        <v>0</v>
      </c>
      <c r="D272" s="21">
        <v>0</v>
      </c>
      <c r="E272" s="44">
        <v>0.32</v>
      </c>
      <c r="F272" s="45">
        <v>27.55</v>
      </c>
      <c r="G272" s="45">
        <f t="shared" si="41"/>
        <v>22.04</v>
      </c>
    </row>
    <row r="273" spans="1:7">
      <c r="A273" s="9" t="s">
        <v>290</v>
      </c>
      <c r="B273" s="8">
        <f>SUM(B236:B271)</f>
        <v>92.03</v>
      </c>
      <c r="C273" s="10">
        <f t="shared" ref="C273:D273" si="51">SUM(C236:C271)</f>
        <v>17945.849999999999</v>
      </c>
      <c r="D273" s="11">
        <f t="shared" si="51"/>
        <v>14356.68</v>
      </c>
      <c r="E273" s="8">
        <f>SUM(E236:E272)</f>
        <v>47.710000000000008</v>
      </c>
      <c r="F273" s="10">
        <f>SUM(F236:F272)</f>
        <v>6847.2300000000005</v>
      </c>
      <c r="G273" s="10">
        <f>SUM(G236:G272)</f>
        <v>5473.1639999999998</v>
      </c>
    </row>
    <row r="274" spans="1:7">
      <c r="A274" s="34" t="s">
        <v>165</v>
      </c>
      <c r="B274" s="14">
        <f>SUM(B273,B235)</f>
        <v>97.55</v>
      </c>
      <c r="C274" s="15">
        <f>C235+C273</f>
        <v>18939.449999999997</v>
      </c>
      <c r="D274" s="16">
        <f>D235+D273</f>
        <v>15151.56</v>
      </c>
      <c r="E274" s="14">
        <f>SUM(E235,E273)</f>
        <v>89.332300000000004</v>
      </c>
      <c r="F274" s="15">
        <f>SUM(F273,F235)</f>
        <v>10069</v>
      </c>
      <c r="G274" s="15">
        <f>SUM(G273,G235)</f>
        <v>7828.924</v>
      </c>
    </row>
    <row r="275" spans="1:7">
      <c r="A275" s="37" t="s">
        <v>105</v>
      </c>
      <c r="B275" s="17">
        <f t="shared" ref="B275:G275" si="52">SUM(B274,B189)</f>
        <v>5415.6098000000002</v>
      </c>
      <c r="C275" s="18">
        <f t="shared" si="52"/>
        <v>691011.35649999999</v>
      </c>
      <c r="D275" s="19">
        <f t="shared" si="52"/>
        <v>485601.89455000003</v>
      </c>
      <c r="E275" s="17">
        <f t="shared" si="52"/>
        <v>5097.6023000000005</v>
      </c>
      <c r="F275" s="18">
        <f t="shared" si="52"/>
        <v>410732.46000000014</v>
      </c>
      <c r="G275" s="18">
        <f t="shared" si="52"/>
        <v>281562.65399999998</v>
      </c>
    </row>
    <row r="276" spans="1:7" s="2" customFormat="1">
      <c r="A276" s="30"/>
      <c r="B276" s="1"/>
      <c r="C276" s="1"/>
      <c r="D276" s="1"/>
      <c r="E276" s="6"/>
      <c r="F276" s="1"/>
      <c r="G276" s="1"/>
    </row>
    <row r="277" spans="1:7">
      <c r="A277" s="38" t="s">
        <v>205</v>
      </c>
      <c r="B277" s="6"/>
      <c r="F277" s="6"/>
      <c r="G277" s="46"/>
    </row>
    <row r="278" spans="1:7">
      <c r="A278" s="38" t="s">
        <v>366</v>
      </c>
    </row>
    <row r="279" spans="1:7">
      <c r="A279" s="38" t="s">
        <v>367</v>
      </c>
    </row>
    <row r="280" spans="1:7">
      <c r="A280" s="38" t="s">
        <v>368</v>
      </c>
    </row>
    <row r="281" spans="1:7" s="2" customFormat="1">
      <c r="A281" s="9" t="s">
        <v>363</v>
      </c>
      <c r="B281" s="8">
        <v>95.05</v>
      </c>
      <c r="C281" s="10">
        <f>B281*140</f>
        <v>13307</v>
      </c>
      <c r="D281" s="10">
        <f>C281*70/100</f>
        <v>9314.9</v>
      </c>
      <c r="E281" s="8">
        <v>94.56</v>
      </c>
      <c r="F281" s="10">
        <v>11052</v>
      </c>
      <c r="G281" s="10">
        <f>F281*70/100</f>
        <v>7736.4</v>
      </c>
    </row>
    <row r="283" spans="1:7">
      <c r="A283" s="30" t="s">
        <v>204</v>
      </c>
    </row>
    <row r="284" spans="1:7">
      <c r="A284" s="51" t="s">
        <v>405</v>
      </c>
    </row>
  </sheetData>
  <mergeCells count="2">
    <mergeCell ref="C1:D1"/>
    <mergeCell ref="F1:G1"/>
  </mergeCells>
  <printOptions horizontalCentered="1" gridLines="1"/>
  <pageMargins left="0.23622047244094491" right="0.15748031496062992" top="0.47244094488188981" bottom="0.35433070866141736" header="0.23622047244094491" footer="0.15748031496062992"/>
  <pageSetup paperSize="9" orientation="portrait" r:id="rId1"/>
  <headerFooter alignWithMargins="0">
    <oddHeader>&amp;C&amp;"Book Antiqua,Grassetto Corsivo"Anbau- und Produktionszahlen der D.O.C. und I.G.T. Weine Südtirols</oddHeader>
    <oddFooter>&amp;L&amp;"Times New Roman,Normale"&amp;9ODC_STAT_03_2018_AV_STAT&amp;R&amp;"Times New Roman,Normale"&amp;P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G284"/>
  <sheetViews>
    <sheetView tabSelected="1" zoomScale="120" zoomScaleNormal="120" workbookViewId="0">
      <pane xSplit="4" ySplit="2" topLeftCell="E3" activePane="bottomRight" state="frozen"/>
      <selection pane="topRight"/>
      <selection pane="bottomLeft"/>
      <selection pane="bottomRight"/>
    </sheetView>
  </sheetViews>
  <sheetFormatPr baseColWidth="10" defaultColWidth="11.5703125" defaultRowHeight="12"/>
  <cols>
    <col min="1" max="1" width="45" style="30" customWidth="1"/>
    <col min="2" max="2" width="8" style="1" bestFit="1" customWidth="1"/>
    <col min="3" max="4" width="8.5703125" style="1" customWidth="1"/>
    <col min="5" max="5" width="9.42578125" style="6" bestFit="1" customWidth="1"/>
    <col min="6" max="7" width="9.7109375" style="1" customWidth="1"/>
    <col min="8" max="16384" width="11.5703125" style="1"/>
  </cols>
  <sheetData>
    <row r="1" spans="1:7" s="3" customFormat="1" ht="27" customHeight="1">
      <c r="A1" s="32"/>
      <c r="B1" s="48"/>
      <c r="C1" s="52" t="s">
        <v>39</v>
      </c>
      <c r="D1" s="52"/>
      <c r="E1" s="13"/>
      <c r="F1" s="52" t="s">
        <v>400</v>
      </c>
      <c r="G1" s="52"/>
    </row>
    <row r="2" spans="1:7" s="2" customFormat="1" ht="50.25" customHeight="1">
      <c r="A2" s="33" t="s">
        <v>40</v>
      </c>
      <c r="B2" s="4" t="s">
        <v>107</v>
      </c>
      <c r="C2" s="5" t="s">
        <v>202</v>
      </c>
      <c r="D2" s="7" t="s">
        <v>203</v>
      </c>
      <c r="E2" s="4" t="s">
        <v>225</v>
      </c>
      <c r="F2" s="5" t="s">
        <v>202</v>
      </c>
      <c r="G2" s="5" t="s">
        <v>203</v>
      </c>
    </row>
    <row r="3" spans="1:7">
      <c r="A3" s="12" t="s">
        <v>404</v>
      </c>
      <c r="B3" s="26">
        <v>102.578</v>
      </c>
      <c r="C3" s="23">
        <f t="shared" ref="C3:C7" si="0">B3*140</f>
        <v>14360.92</v>
      </c>
      <c r="D3" s="24">
        <f>C3*70/100</f>
        <v>10052.644</v>
      </c>
      <c r="E3" s="22">
        <v>23.14</v>
      </c>
      <c r="F3" s="31">
        <v>1914.42</v>
      </c>
      <c r="G3" s="31">
        <v>1189.21</v>
      </c>
    </row>
    <row r="4" spans="1:7">
      <c r="A4" s="12" t="s">
        <v>252</v>
      </c>
      <c r="B4" s="26">
        <v>0</v>
      </c>
      <c r="C4" s="23">
        <f t="shared" si="0"/>
        <v>0</v>
      </c>
      <c r="D4" s="24">
        <f t="shared" ref="D4:D7" si="1">C4*70/100</f>
        <v>0</v>
      </c>
      <c r="E4" s="22">
        <v>17.46</v>
      </c>
      <c r="F4" s="31">
        <v>1221.08</v>
      </c>
      <c r="G4" s="31">
        <v>854.7</v>
      </c>
    </row>
    <row r="5" spans="1:7">
      <c r="A5" s="12" t="s">
        <v>253</v>
      </c>
      <c r="B5" s="26">
        <v>0</v>
      </c>
      <c r="C5" s="23">
        <f t="shared" si="0"/>
        <v>0</v>
      </c>
      <c r="D5" s="24">
        <f t="shared" si="1"/>
        <v>0</v>
      </c>
      <c r="E5" s="22">
        <v>19.260000000000002</v>
      </c>
      <c r="F5" s="31">
        <v>1489.25</v>
      </c>
      <c r="G5" s="31">
        <v>1042.4000000000001</v>
      </c>
    </row>
    <row r="6" spans="1:7">
      <c r="A6" s="12" t="s">
        <v>254</v>
      </c>
      <c r="B6" s="26">
        <v>0</v>
      </c>
      <c r="C6" s="23">
        <f t="shared" si="0"/>
        <v>0</v>
      </c>
      <c r="D6" s="24">
        <f t="shared" si="1"/>
        <v>0</v>
      </c>
      <c r="E6" s="22">
        <v>0</v>
      </c>
      <c r="F6" s="31">
        <v>0</v>
      </c>
      <c r="G6" s="31">
        <v>0</v>
      </c>
    </row>
    <row r="7" spans="1:7">
      <c r="A7" s="12" t="s">
        <v>255</v>
      </c>
      <c r="B7" s="26">
        <v>0</v>
      </c>
      <c r="C7" s="23">
        <f t="shared" si="0"/>
        <v>0</v>
      </c>
      <c r="D7" s="24">
        <f t="shared" si="1"/>
        <v>0</v>
      </c>
      <c r="E7" s="22">
        <v>5.51</v>
      </c>
      <c r="F7" s="31">
        <v>441.24</v>
      </c>
      <c r="G7" s="31">
        <v>308.8</v>
      </c>
    </row>
    <row r="8" spans="1:7" s="2" customFormat="1">
      <c r="A8" s="9" t="s">
        <v>404</v>
      </c>
      <c r="B8" s="8">
        <f t="shared" ref="B8:F8" si="2">SUM(B3:B7)</f>
        <v>102.578</v>
      </c>
      <c r="C8" s="10">
        <f t="shared" si="2"/>
        <v>14360.92</v>
      </c>
      <c r="D8" s="11">
        <f t="shared" si="2"/>
        <v>10052.644</v>
      </c>
      <c r="E8" s="41">
        <f t="shared" si="2"/>
        <v>65.37</v>
      </c>
      <c r="F8" s="42">
        <f t="shared" si="2"/>
        <v>5065.99</v>
      </c>
      <c r="G8" s="42">
        <f>SUM(G3:G7)</f>
        <v>3395.1100000000006</v>
      </c>
    </row>
    <row r="9" spans="1:7" s="2" customFormat="1">
      <c r="A9" s="9"/>
      <c r="B9" s="8"/>
      <c r="C9" s="10"/>
      <c r="D9" s="11"/>
      <c r="E9" s="41"/>
      <c r="F9" s="10"/>
      <c r="G9" s="23"/>
    </row>
    <row r="10" spans="1:7">
      <c r="A10" s="12" t="s">
        <v>41</v>
      </c>
      <c r="B10" s="26">
        <v>8.02</v>
      </c>
      <c r="C10" s="23">
        <f>B10*140</f>
        <v>1122.8</v>
      </c>
      <c r="D10" s="24">
        <f>C10*70/100</f>
        <v>785.96</v>
      </c>
      <c r="E10" s="22">
        <v>90.25</v>
      </c>
      <c r="F10" s="31">
        <v>10257</v>
      </c>
      <c r="G10" s="31">
        <v>7078</v>
      </c>
    </row>
    <row r="11" spans="1:7">
      <c r="A11" s="12" t="s">
        <v>84</v>
      </c>
      <c r="B11" s="26">
        <v>392.78410000000002</v>
      </c>
      <c r="C11" s="23">
        <f>B11*140</f>
        <v>54989.774000000005</v>
      </c>
      <c r="D11" s="24">
        <f>C11*70/100</f>
        <v>38492.841800000002</v>
      </c>
      <c r="E11" s="22">
        <v>78.53</v>
      </c>
      <c r="F11" s="31">
        <v>8041.53</v>
      </c>
      <c r="G11" s="31">
        <v>5208.3599999999997</v>
      </c>
    </row>
    <row r="12" spans="1:7">
      <c r="A12" s="12" t="s">
        <v>313</v>
      </c>
      <c r="B12" s="26">
        <v>0</v>
      </c>
      <c r="C12" s="23">
        <f t="shared" ref="C12" si="3">B12*140</f>
        <v>0</v>
      </c>
      <c r="D12" s="24">
        <v>0</v>
      </c>
      <c r="E12" s="22">
        <v>116.73</v>
      </c>
      <c r="F12" s="31">
        <v>12754.54</v>
      </c>
      <c r="G12" s="31">
        <v>8539.1</v>
      </c>
    </row>
    <row r="13" spans="1:7">
      <c r="A13" s="12" t="s">
        <v>91</v>
      </c>
      <c r="B13" s="26">
        <v>0</v>
      </c>
      <c r="C13" s="23">
        <f t="shared" ref="C13:C15" si="4">B13*140</f>
        <v>0</v>
      </c>
      <c r="D13" s="24">
        <v>0</v>
      </c>
      <c r="E13" s="22">
        <v>11.07</v>
      </c>
      <c r="F13" s="31">
        <v>1289</v>
      </c>
      <c r="G13" s="31">
        <v>909</v>
      </c>
    </row>
    <row r="14" spans="1:7">
      <c r="A14" s="12" t="s">
        <v>106</v>
      </c>
      <c r="B14" s="26">
        <v>0</v>
      </c>
      <c r="C14" s="23">
        <f t="shared" si="4"/>
        <v>0</v>
      </c>
      <c r="D14" s="24">
        <v>0</v>
      </c>
      <c r="E14" s="22">
        <v>50.75</v>
      </c>
      <c r="F14" s="31">
        <v>5481.56</v>
      </c>
      <c r="G14" s="31">
        <v>4356.8100000000004</v>
      </c>
    </row>
    <row r="15" spans="1:7">
      <c r="A15" s="12" t="s">
        <v>160</v>
      </c>
      <c r="B15" s="26">
        <v>0</v>
      </c>
      <c r="C15" s="23">
        <f t="shared" si="4"/>
        <v>0</v>
      </c>
      <c r="D15" s="24">
        <v>0</v>
      </c>
      <c r="E15" s="22">
        <v>45.98</v>
      </c>
      <c r="F15" s="31">
        <v>4313.59</v>
      </c>
      <c r="G15" s="31">
        <v>2908.81</v>
      </c>
    </row>
    <row r="16" spans="1:7" s="2" customFormat="1">
      <c r="A16" s="9" t="s">
        <v>190</v>
      </c>
      <c r="B16" s="8">
        <f t="shared" ref="B16:D16" si="5">SUM(B10:B15)</f>
        <v>400.80410000000001</v>
      </c>
      <c r="C16" s="10">
        <f t="shared" si="5"/>
        <v>56112.574000000008</v>
      </c>
      <c r="D16" s="11">
        <f t="shared" si="5"/>
        <v>39278.801800000001</v>
      </c>
      <c r="E16" s="8">
        <f t="shared" ref="E16:F16" si="6">SUM(E10:E15)</f>
        <v>393.31</v>
      </c>
      <c r="F16" s="10">
        <f t="shared" si="6"/>
        <v>42137.22</v>
      </c>
      <c r="G16" s="10">
        <f>SUM(G10:G15)</f>
        <v>29000.080000000002</v>
      </c>
    </row>
    <row r="17" spans="1:7" s="2" customFormat="1">
      <c r="A17" s="9"/>
      <c r="B17" s="8"/>
      <c r="C17" s="10"/>
      <c r="D17" s="11"/>
      <c r="E17" s="8"/>
      <c r="F17" s="10"/>
      <c r="G17" s="10"/>
    </row>
    <row r="18" spans="1:7">
      <c r="A18" s="12" t="s">
        <v>42</v>
      </c>
      <c r="B18" s="22">
        <v>76.337699999999998</v>
      </c>
      <c r="C18" s="23">
        <f>B18*125</f>
        <v>9542.2124999999996</v>
      </c>
      <c r="D18" s="24">
        <f>C18*70/100</f>
        <v>6679.5487499999999</v>
      </c>
      <c r="E18" s="22">
        <v>79.400000000000006</v>
      </c>
      <c r="F18" s="31">
        <v>7576.69</v>
      </c>
      <c r="G18" s="31">
        <v>5305</v>
      </c>
    </row>
    <row r="19" spans="1:7">
      <c r="A19" s="12" t="s">
        <v>314</v>
      </c>
      <c r="B19" s="26">
        <v>109.83</v>
      </c>
      <c r="C19" s="23">
        <f>B19*125</f>
        <v>13728.75</v>
      </c>
      <c r="D19" s="24">
        <f>C19*70/100</f>
        <v>9610.125</v>
      </c>
      <c r="E19" s="22">
        <v>90.47</v>
      </c>
      <c r="F19" s="31">
        <v>9138.23</v>
      </c>
      <c r="G19" s="31">
        <v>6369.3</v>
      </c>
    </row>
    <row r="20" spans="1:7" s="2" customFormat="1">
      <c r="A20" s="9" t="s">
        <v>191</v>
      </c>
      <c r="B20" s="8">
        <f t="shared" ref="B20:F20" si="7">SUM(B18:B19)</f>
        <v>186.1677</v>
      </c>
      <c r="C20" s="10">
        <f t="shared" si="7"/>
        <v>23270.962500000001</v>
      </c>
      <c r="D20" s="11">
        <f t="shared" si="7"/>
        <v>16289.67375</v>
      </c>
      <c r="E20" s="41">
        <f t="shared" si="7"/>
        <v>169.87</v>
      </c>
      <c r="F20" s="42">
        <f t="shared" si="7"/>
        <v>16714.919999999998</v>
      </c>
      <c r="G20" s="10">
        <f>SUM(G18:G19)</f>
        <v>11674.3</v>
      </c>
    </row>
    <row r="21" spans="1:7" s="2" customFormat="1">
      <c r="A21" s="9"/>
      <c r="B21" s="8"/>
      <c r="C21" s="10"/>
      <c r="D21" s="11"/>
      <c r="E21" s="41"/>
      <c r="F21" s="42"/>
      <c r="G21" s="10"/>
    </row>
    <row r="22" spans="1:7" s="2" customFormat="1">
      <c r="A22" s="9" t="s">
        <v>43</v>
      </c>
      <c r="B22" s="27">
        <v>0.34</v>
      </c>
      <c r="C22" s="10">
        <f>B22*130</f>
        <v>44.2</v>
      </c>
      <c r="D22" s="11">
        <f>C22*70/100</f>
        <v>30.94</v>
      </c>
      <c r="E22" s="27">
        <v>0.34</v>
      </c>
      <c r="F22" s="40">
        <v>40</v>
      </c>
      <c r="G22" s="40">
        <v>27.95</v>
      </c>
    </row>
    <row r="23" spans="1:7" s="2" customFormat="1">
      <c r="A23" s="9"/>
      <c r="B23" s="8"/>
      <c r="C23" s="10"/>
      <c r="D23" s="11"/>
      <c r="E23" s="8"/>
      <c r="F23" s="10"/>
      <c r="G23" s="10"/>
    </row>
    <row r="24" spans="1:7">
      <c r="A24" s="12" t="s">
        <v>44</v>
      </c>
      <c r="B24" s="22">
        <v>370.77</v>
      </c>
      <c r="C24" s="23">
        <f>B24*130</f>
        <v>48200.1</v>
      </c>
      <c r="D24" s="24">
        <f>C24*70/100</f>
        <v>33740.07</v>
      </c>
      <c r="E24" s="22">
        <v>434.63</v>
      </c>
      <c r="F24" s="31">
        <v>31967.360000000001</v>
      </c>
      <c r="G24" s="31">
        <v>21829</v>
      </c>
    </row>
    <row r="25" spans="1:7">
      <c r="A25" s="30" t="s">
        <v>226</v>
      </c>
      <c r="B25" s="26">
        <v>0</v>
      </c>
      <c r="C25" s="23">
        <v>0</v>
      </c>
      <c r="D25" s="24">
        <v>0</v>
      </c>
      <c r="E25" s="22">
        <v>0.28000000000000003</v>
      </c>
      <c r="F25" s="31">
        <v>8</v>
      </c>
      <c r="G25" s="31">
        <v>5.5</v>
      </c>
    </row>
    <row r="26" spans="1:7">
      <c r="A26" s="12" t="s">
        <v>315</v>
      </c>
      <c r="B26" s="26">
        <v>0</v>
      </c>
      <c r="C26" s="23">
        <v>0</v>
      </c>
      <c r="D26" s="24">
        <v>0</v>
      </c>
      <c r="E26" s="22">
        <v>21.36</v>
      </c>
      <c r="F26" s="31">
        <v>1276.3599999999999</v>
      </c>
      <c r="G26" s="31">
        <v>850.65</v>
      </c>
    </row>
    <row r="27" spans="1:7">
      <c r="A27" s="12" t="s">
        <v>85</v>
      </c>
      <c r="B27" s="26">
        <v>0</v>
      </c>
      <c r="C27" s="23">
        <v>0</v>
      </c>
      <c r="D27" s="24">
        <v>0</v>
      </c>
      <c r="E27" s="22">
        <v>19.75</v>
      </c>
      <c r="F27" s="31">
        <v>1505.96</v>
      </c>
      <c r="G27" s="31">
        <v>1053.1400000000001</v>
      </c>
    </row>
    <row r="28" spans="1:7" s="2" customFormat="1">
      <c r="A28" s="9" t="s">
        <v>192</v>
      </c>
      <c r="B28" s="8">
        <f t="shared" ref="B28:F28" si="8">SUM(B24:B27)</f>
        <v>370.77</v>
      </c>
      <c r="C28" s="10">
        <f t="shared" si="8"/>
        <v>48200.1</v>
      </c>
      <c r="D28" s="11">
        <f t="shared" si="8"/>
        <v>33740.07</v>
      </c>
      <c r="E28" s="8">
        <f t="shared" si="8"/>
        <v>476.02</v>
      </c>
      <c r="F28" s="10">
        <f t="shared" si="8"/>
        <v>34757.68</v>
      </c>
      <c r="G28" s="10">
        <f>SUM(G24:G27)</f>
        <v>23738.29</v>
      </c>
    </row>
    <row r="29" spans="1:7" s="2" customFormat="1">
      <c r="A29" s="9"/>
      <c r="B29" s="8"/>
      <c r="C29" s="10"/>
      <c r="D29" s="11"/>
      <c r="E29" s="8"/>
      <c r="F29" s="10"/>
      <c r="G29" s="10"/>
    </row>
    <row r="30" spans="1:7">
      <c r="A30" s="12" t="s">
        <v>56</v>
      </c>
      <c r="B30" s="26">
        <v>509.88</v>
      </c>
      <c r="C30" s="23">
        <f>B30*120</f>
        <v>61185.599999999999</v>
      </c>
      <c r="D30" s="24">
        <f>C30*70/100</f>
        <v>42829.919999999998</v>
      </c>
      <c r="E30" s="22">
        <v>491.63</v>
      </c>
      <c r="F30" s="31">
        <v>36349</v>
      </c>
      <c r="G30" s="31">
        <v>24306</v>
      </c>
    </row>
    <row r="31" spans="1:7">
      <c r="A31" s="12" t="s">
        <v>241</v>
      </c>
      <c r="B31" s="26">
        <v>0</v>
      </c>
      <c r="C31" s="23">
        <v>0</v>
      </c>
      <c r="D31" s="24">
        <v>0</v>
      </c>
      <c r="E31" s="22">
        <v>1.27</v>
      </c>
      <c r="F31" s="31">
        <v>92.84</v>
      </c>
      <c r="G31" s="31">
        <v>36.68</v>
      </c>
    </row>
    <row r="32" spans="1:7">
      <c r="A32" s="12" t="s">
        <v>310</v>
      </c>
      <c r="B32" s="26">
        <v>0</v>
      </c>
      <c r="C32" s="23">
        <v>0</v>
      </c>
      <c r="D32" s="24">
        <v>0</v>
      </c>
      <c r="E32" s="22">
        <v>11.2</v>
      </c>
      <c r="F32" s="31">
        <v>777.05</v>
      </c>
      <c r="G32" s="31">
        <v>782.19</v>
      </c>
    </row>
    <row r="33" spans="1:7">
      <c r="A33" s="12" t="s">
        <v>242</v>
      </c>
      <c r="B33" s="26">
        <v>0</v>
      </c>
      <c r="C33" s="23">
        <v>0</v>
      </c>
      <c r="D33" s="24">
        <v>0</v>
      </c>
      <c r="E33" s="22">
        <v>2.41</v>
      </c>
      <c r="F33" s="31">
        <v>184.32</v>
      </c>
      <c r="G33" s="31">
        <v>99.95</v>
      </c>
    </row>
    <row r="34" spans="1:7" s="2" customFormat="1">
      <c r="A34" s="9" t="s">
        <v>193</v>
      </c>
      <c r="B34" s="8">
        <f t="shared" ref="B34:D34" si="9">SUM(B30:B33)</f>
        <v>509.88</v>
      </c>
      <c r="C34" s="10">
        <f t="shared" si="9"/>
        <v>61185.599999999999</v>
      </c>
      <c r="D34" s="11">
        <f t="shared" si="9"/>
        <v>42829.919999999998</v>
      </c>
      <c r="E34" s="8">
        <f>SUM(E30:E33)</f>
        <v>506.51</v>
      </c>
      <c r="F34" s="10">
        <f>SUM(F30:F33)</f>
        <v>37403.21</v>
      </c>
      <c r="G34" s="10">
        <f>SUM(G30:G33)</f>
        <v>25224.82</v>
      </c>
    </row>
    <row r="35" spans="1:7" s="2" customFormat="1">
      <c r="A35" s="9"/>
      <c r="B35" s="8"/>
      <c r="C35" s="10"/>
      <c r="D35" s="11"/>
      <c r="E35" s="8"/>
      <c r="F35" s="10"/>
      <c r="G35" s="10"/>
    </row>
    <row r="36" spans="1:7">
      <c r="A36" s="12" t="s">
        <v>48</v>
      </c>
      <c r="B36" s="22">
        <v>92.66</v>
      </c>
      <c r="C36" s="23">
        <f>B36*100</f>
        <v>9266</v>
      </c>
      <c r="D36" s="24">
        <f>C36*70/100</f>
        <v>6486.2</v>
      </c>
      <c r="E36" s="22">
        <v>79.55</v>
      </c>
      <c r="F36" s="31">
        <v>4916.79</v>
      </c>
      <c r="G36" s="31">
        <v>3338.8</v>
      </c>
    </row>
    <row r="37" spans="1:7">
      <c r="A37" s="12" t="s">
        <v>144</v>
      </c>
      <c r="B37" s="26">
        <v>0</v>
      </c>
      <c r="C37" s="23">
        <v>0</v>
      </c>
      <c r="D37" s="24">
        <v>0</v>
      </c>
      <c r="E37" s="22">
        <v>3.28</v>
      </c>
      <c r="F37" s="31">
        <v>184.31</v>
      </c>
      <c r="G37" s="31">
        <v>23.6</v>
      </c>
    </row>
    <row r="38" spans="1:7">
      <c r="A38" s="12" t="s">
        <v>228</v>
      </c>
      <c r="B38" s="26">
        <v>0</v>
      </c>
      <c r="C38" s="23">
        <v>0</v>
      </c>
      <c r="D38" s="24">
        <v>0</v>
      </c>
      <c r="E38" s="22">
        <v>0.24</v>
      </c>
      <c r="F38" s="31">
        <v>10.8</v>
      </c>
      <c r="G38" s="31">
        <v>4.3</v>
      </c>
    </row>
    <row r="39" spans="1:7" s="2" customFormat="1">
      <c r="A39" s="9" t="s">
        <v>194</v>
      </c>
      <c r="B39" s="8">
        <f>B36</f>
        <v>92.66</v>
      </c>
      <c r="C39" s="10">
        <f>C36</f>
        <v>9266</v>
      </c>
      <c r="D39" s="11">
        <f>D36</f>
        <v>6486.2</v>
      </c>
      <c r="E39" s="8">
        <f>SUM(E36:E38)</f>
        <v>83.07</v>
      </c>
      <c r="F39" s="10">
        <f t="shared" ref="F39" si="10">SUM(F36:F38)</f>
        <v>5111.9000000000005</v>
      </c>
      <c r="G39" s="10">
        <f>SUM(G36:G38)</f>
        <v>3366.7000000000003</v>
      </c>
    </row>
    <row r="40" spans="1:7" s="2" customFormat="1">
      <c r="A40" s="9"/>
      <c r="B40" s="8"/>
      <c r="C40" s="10"/>
      <c r="D40" s="11"/>
      <c r="E40" s="8"/>
      <c r="F40" s="10"/>
      <c r="G40" s="10"/>
    </row>
    <row r="41" spans="1:7">
      <c r="A41" s="12" t="s">
        <v>80</v>
      </c>
      <c r="B41" s="26">
        <v>17.66</v>
      </c>
      <c r="C41" s="23">
        <f>B41*120</f>
        <v>2119.1999999999998</v>
      </c>
      <c r="D41" s="24">
        <f>C41*70/100</f>
        <v>1483.44</v>
      </c>
      <c r="E41" s="22">
        <v>22.76</v>
      </c>
      <c r="F41" s="31">
        <v>1722.88</v>
      </c>
      <c r="G41" s="31">
        <v>1162.1199999999999</v>
      </c>
    </row>
    <row r="42" spans="1:7">
      <c r="A42" s="12" t="s">
        <v>298</v>
      </c>
      <c r="B42" s="26">
        <v>0</v>
      </c>
      <c r="C42" s="23">
        <v>0</v>
      </c>
      <c r="D42" s="24">
        <v>0</v>
      </c>
      <c r="E42" s="22">
        <v>0.24</v>
      </c>
      <c r="F42" s="31">
        <v>28.87</v>
      </c>
      <c r="G42" s="31">
        <v>19.91</v>
      </c>
    </row>
    <row r="43" spans="1:7" s="2" customFormat="1">
      <c r="A43" s="9" t="s">
        <v>80</v>
      </c>
      <c r="B43" s="27">
        <f t="shared" ref="B43:F43" si="11">SUM(B41:B42)</f>
        <v>17.66</v>
      </c>
      <c r="C43" s="27">
        <f t="shared" si="11"/>
        <v>2119.1999999999998</v>
      </c>
      <c r="D43" s="29">
        <f t="shared" si="11"/>
        <v>1483.44</v>
      </c>
      <c r="E43" s="41">
        <f t="shared" si="11"/>
        <v>23</v>
      </c>
      <c r="F43" s="10">
        <f t="shared" si="11"/>
        <v>1751.75</v>
      </c>
      <c r="G43" s="10">
        <f>SUM(G41:G42)</f>
        <v>1182.03</v>
      </c>
    </row>
    <row r="44" spans="1:7" s="2" customFormat="1">
      <c r="A44" s="9"/>
      <c r="B44" s="8"/>
      <c r="C44" s="10"/>
      <c r="D44" s="11"/>
      <c r="E44" s="8"/>
      <c r="F44" s="10"/>
      <c r="G44" s="10"/>
    </row>
    <row r="45" spans="1:7" s="2" customFormat="1">
      <c r="A45" s="9" t="s">
        <v>97</v>
      </c>
      <c r="B45" s="27">
        <v>84.96</v>
      </c>
      <c r="C45" s="10">
        <v>11044.8</v>
      </c>
      <c r="D45" s="11">
        <v>7731.36</v>
      </c>
      <c r="E45" s="27">
        <v>129.79</v>
      </c>
      <c r="F45" s="40">
        <v>11002.18</v>
      </c>
      <c r="G45" s="40">
        <v>7081.87</v>
      </c>
    </row>
    <row r="46" spans="1:7" s="2" customFormat="1">
      <c r="A46" s="9"/>
      <c r="B46" s="27"/>
      <c r="C46" s="10"/>
      <c r="D46" s="11"/>
      <c r="E46" s="27"/>
      <c r="F46" s="40"/>
      <c r="G46" s="40"/>
    </row>
    <row r="47" spans="1:7" s="2" customFormat="1">
      <c r="A47" s="9" t="s">
        <v>52</v>
      </c>
      <c r="B47" s="8">
        <v>17.86</v>
      </c>
      <c r="C47" s="10">
        <v>2321.7999999999997</v>
      </c>
      <c r="D47" s="11">
        <v>1625.2599999999998</v>
      </c>
      <c r="E47" s="27">
        <v>44.79</v>
      </c>
      <c r="F47" s="40">
        <v>3011.05</v>
      </c>
      <c r="G47" s="40">
        <v>2097</v>
      </c>
    </row>
    <row r="48" spans="1:7" s="2" customFormat="1">
      <c r="A48" s="9"/>
      <c r="B48" s="26"/>
      <c r="C48" s="23"/>
      <c r="D48" s="24"/>
      <c r="E48" s="8"/>
      <c r="F48" s="10"/>
      <c r="G48" s="10"/>
    </row>
    <row r="49" spans="1:7" s="2" customFormat="1">
      <c r="A49" s="12" t="s">
        <v>195</v>
      </c>
      <c r="B49" s="22">
        <v>476.45</v>
      </c>
      <c r="C49" s="23">
        <f>B49*130</f>
        <v>61938.5</v>
      </c>
      <c r="D49" s="24">
        <f>C49*70/100</f>
        <v>43356.95</v>
      </c>
      <c r="E49" s="22">
        <v>599.87</v>
      </c>
      <c r="F49" s="31">
        <v>60831.33</v>
      </c>
      <c r="G49" s="31">
        <v>41995</v>
      </c>
    </row>
    <row r="50" spans="1:7" s="2" customFormat="1">
      <c r="A50" s="12" t="s">
        <v>300</v>
      </c>
      <c r="B50" s="26">
        <v>0</v>
      </c>
      <c r="C50" s="23">
        <v>0</v>
      </c>
      <c r="D50" s="24">
        <v>0</v>
      </c>
      <c r="E50" s="22">
        <v>2.0699999999999998</v>
      </c>
      <c r="F50" s="31">
        <v>168.4</v>
      </c>
      <c r="G50" s="31">
        <v>117.84</v>
      </c>
    </row>
    <row r="51" spans="1:7" s="2" customFormat="1">
      <c r="A51" s="9" t="s">
        <v>195</v>
      </c>
      <c r="B51" s="27">
        <f>SUM(B49:B50)</f>
        <v>476.45</v>
      </c>
      <c r="C51" s="10">
        <f>SUM(C49:C50)</f>
        <v>61938.5</v>
      </c>
      <c r="D51" s="11">
        <f>SUM(D49:D50)</f>
        <v>43356.95</v>
      </c>
      <c r="E51" s="8">
        <f>SUM(E49:E50)</f>
        <v>601.94000000000005</v>
      </c>
      <c r="F51" s="10">
        <f t="shared" ref="F51" si="12">SUM(F49:F50)</f>
        <v>60999.73</v>
      </c>
      <c r="G51" s="10">
        <f>SUM(G49:G50)</f>
        <v>42112.84</v>
      </c>
    </row>
    <row r="52" spans="1:7" s="2" customFormat="1">
      <c r="A52" s="9"/>
      <c r="B52" s="8"/>
      <c r="C52" s="10"/>
      <c r="D52" s="11"/>
      <c r="E52" s="8"/>
      <c r="F52" s="10"/>
      <c r="G52" s="10"/>
    </row>
    <row r="53" spans="1:7">
      <c r="A53" s="12" t="s">
        <v>54</v>
      </c>
      <c r="B53" s="22">
        <v>175.86</v>
      </c>
      <c r="C53" s="23">
        <f>B53*130</f>
        <v>22861.800000000003</v>
      </c>
      <c r="D53" s="24">
        <f>C53*70/100</f>
        <v>16003.260000000002</v>
      </c>
      <c r="E53" s="22">
        <v>295.24</v>
      </c>
      <c r="F53" s="31">
        <v>21860.93</v>
      </c>
      <c r="G53" s="31">
        <v>14823</v>
      </c>
    </row>
    <row r="54" spans="1:7">
      <c r="A54" s="12" t="s">
        <v>302</v>
      </c>
      <c r="B54" s="26">
        <v>0</v>
      </c>
      <c r="C54" s="23">
        <v>0</v>
      </c>
      <c r="D54" s="24">
        <v>0</v>
      </c>
      <c r="E54" s="22">
        <v>0.04</v>
      </c>
      <c r="F54" s="31">
        <v>4.5</v>
      </c>
      <c r="G54" s="31">
        <v>3</v>
      </c>
    </row>
    <row r="55" spans="1:7">
      <c r="A55" s="12" t="s">
        <v>303</v>
      </c>
      <c r="B55" s="26">
        <v>0</v>
      </c>
      <c r="C55" s="23">
        <v>0</v>
      </c>
      <c r="D55" s="24">
        <v>0</v>
      </c>
      <c r="E55" s="22">
        <v>12.69</v>
      </c>
      <c r="F55" s="31">
        <v>949.84</v>
      </c>
      <c r="G55" s="31">
        <v>678.93</v>
      </c>
    </row>
    <row r="56" spans="1:7" s="2" customFormat="1">
      <c r="A56" s="9" t="s">
        <v>196</v>
      </c>
      <c r="B56" s="8">
        <f>B53</f>
        <v>175.86</v>
      </c>
      <c r="C56" s="10">
        <f>C53</f>
        <v>22861.800000000003</v>
      </c>
      <c r="D56" s="11">
        <f>D53</f>
        <v>16003.260000000002</v>
      </c>
      <c r="E56" s="8">
        <f>SUM(E53:E55)</f>
        <v>307.97000000000003</v>
      </c>
      <c r="F56" s="10">
        <f>SUM(F53:F55)</f>
        <v>22815.27</v>
      </c>
      <c r="G56" s="10">
        <f>SUM(G53:G55)</f>
        <v>15504.93</v>
      </c>
    </row>
    <row r="57" spans="1:7" s="2" customFormat="1">
      <c r="A57" s="9"/>
      <c r="B57" s="8"/>
      <c r="C57" s="10"/>
      <c r="D57" s="11"/>
      <c r="E57" s="8"/>
      <c r="F57" s="10"/>
      <c r="G57" s="10"/>
    </row>
    <row r="58" spans="1:7" s="2" customFormat="1">
      <c r="A58" s="9" t="s">
        <v>81</v>
      </c>
      <c r="B58" s="8">
        <v>0.92</v>
      </c>
      <c r="C58" s="10">
        <f>B58*130</f>
        <v>119.60000000000001</v>
      </c>
      <c r="D58" s="11">
        <f>C58*70/100</f>
        <v>83.72</v>
      </c>
      <c r="E58" s="27">
        <v>1.64</v>
      </c>
      <c r="F58" s="40">
        <v>141.1</v>
      </c>
      <c r="G58" s="40">
        <v>96.71</v>
      </c>
    </row>
    <row r="59" spans="1:7" s="2" customFormat="1">
      <c r="A59" s="9"/>
      <c r="B59" s="8"/>
      <c r="C59" s="10"/>
      <c r="D59" s="11"/>
      <c r="E59" s="8"/>
      <c r="F59" s="10"/>
      <c r="G59" s="10"/>
    </row>
    <row r="60" spans="1:7">
      <c r="A60" s="12" t="s">
        <v>50</v>
      </c>
      <c r="B60" s="22">
        <v>227.24</v>
      </c>
      <c r="C60" s="23">
        <f>B60*130</f>
        <v>29541.200000000001</v>
      </c>
      <c r="D60" s="24">
        <f>C60*70/100</f>
        <v>20678.84</v>
      </c>
      <c r="E60" s="22">
        <v>392.19</v>
      </c>
      <c r="F60" s="31">
        <v>31711.42</v>
      </c>
      <c r="G60" s="31">
        <v>21540</v>
      </c>
    </row>
    <row r="61" spans="1:7">
      <c r="A61" s="12" t="s">
        <v>299</v>
      </c>
      <c r="B61" s="26">
        <v>0</v>
      </c>
      <c r="C61" s="23">
        <v>0</v>
      </c>
      <c r="D61" s="24">
        <v>0</v>
      </c>
      <c r="E61" s="22">
        <v>18.88</v>
      </c>
      <c r="F61" s="31">
        <v>1512.06</v>
      </c>
      <c r="G61" s="31">
        <v>1055.73</v>
      </c>
    </row>
    <row r="62" spans="1:7">
      <c r="A62" s="12" t="s">
        <v>87</v>
      </c>
      <c r="B62" s="26">
        <v>0</v>
      </c>
      <c r="C62" s="23">
        <v>0</v>
      </c>
      <c r="D62" s="24">
        <v>0</v>
      </c>
      <c r="E62" s="22">
        <v>9.41</v>
      </c>
      <c r="F62" s="31">
        <v>656.33</v>
      </c>
      <c r="G62" s="31">
        <v>626.62</v>
      </c>
    </row>
    <row r="63" spans="1:7" s="2" customFormat="1">
      <c r="A63" s="9" t="s">
        <v>197</v>
      </c>
      <c r="B63" s="8">
        <f>B60</f>
        <v>227.24</v>
      </c>
      <c r="C63" s="10">
        <f>C60</f>
        <v>29541.200000000001</v>
      </c>
      <c r="D63" s="11">
        <f>D60</f>
        <v>20678.84</v>
      </c>
      <c r="E63" s="8">
        <f>SUM(E60:E62)</f>
        <v>420.48</v>
      </c>
      <c r="F63" s="10">
        <f>SUM(F60:F62)</f>
        <v>33879.81</v>
      </c>
      <c r="G63" s="10">
        <f>SUM(G60:G62)</f>
        <v>23222.35</v>
      </c>
    </row>
    <row r="64" spans="1:7" s="2" customFormat="1">
      <c r="A64" s="9"/>
      <c r="B64" s="8"/>
      <c r="C64" s="10"/>
      <c r="D64" s="11"/>
      <c r="E64" s="8"/>
      <c r="F64" s="10"/>
      <c r="G64" s="10"/>
    </row>
    <row r="65" spans="1:7" s="2" customFormat="1">
      <c r="A65" s="9" t="s">
        <v>53</v>
      </c>
      <c r="B65" s="27">
        <v>0</v>
      </c>
      <c r="C65" s="10">
        <f>B65*130</f>
        <v>0</v>
      </c>
      <c r="D65" s="11">
        <f>C65*70/100</f>
        <v>0</v>
      </c>
      <c r="E65" s="27">
        <v>0</v>
      </c>
      <c r="F65" s="40">
        <v>0</v>
      </c>
      <c r="G65" s="40">
        <v>0</v>
      </c>
    </row>
    <row r="66" spans="1:7" s="2" customFormat="1">
      <c r="A66" s="9"/>
      <c r="B66" s="8"/>
      <c r="C66" s="10"/>
      <c r="D66" s="11"/>
      <c r="E66" s="8"/>
      <c r="F66" s="10"/>
      <c r="G66" s="10"/>
    </row>
    <row r="67" spans="1:7">
      <c r="A67" s="12" t="s">
        <v>51</v>
      </c>
      <c r="B67" s="22">
        <v>431.26</v>
      </c>
      <c r="C67" s="23">
        <f>B67*120</f>
        <v>51751.199999999997</v>
      </c>
      <c r="D67" s="24">
        <f>C67*70/100</f>
        <v>36225.839999999997</v>
      </c>
      <c r="E67" s="22">
        <v>163.07</v>
      </c>
      <c r="F67" s="31">
        <v>11863.87</v>
      </c>
      <c r="G67" s="31">
        <v>8213</v>
      </c>
    </row>
    <row r="68" spans="1:7">
      <c r="A68" s="12" t="s">
        <v>243</v>
      </c>
      <c r="B68" s="26">
        <v>0</v>
      </c>
      <c r="C68" s="23">
        <v>0</v>
      </c>
      <c r="D68" s="24">
        <v>0</v>
      </c>
      <c r="E68" s="22">
        <v>230.03</v>
      </c>
      <c r="F68" s="31">
        <v>14335.29</v>
      </c>
      <c r="G68" s="31">
        <v>9478</v>
      </c>
    </row>
    <row r="69" spans="1:7">
      <c r="A69" s="12" t="s">
        <v>143</v>
      </c>
      <c r="B69" s="26">
        <v>0</v>
      </c>
      <c r="C69" s="23">
        <v>0</v>
      </c>
      <c r="D69" s="24">
        <v>0</v>
      </c>
      <c r="E69" s="22">
        <v>6.16</v>
      </c>
      <c r="F69" s="31">
        <v>526.13</v>
      </c>
      <c r="G69" s="31">
        <v>411.29</v>
      </c>
    </row>
    <row r="70" spans="1:7">
      <c r="A70" s="12" t="s">
        <v>96</v>
      </c>
      <c r="B70" s="26">
        <v>0</v>
      </c>
      <c r="C70" s="23">
        <v>0</v>
      </c>
      <c r="D70" s="24">
        <v>0</v>
      </c>
      <c r="E70" s="22">
        <v>6.68</v>
      </c>
      <c r="F70" s="31">
        <v>476.4</v>
      </c>
      <c r="G70" s="31">
        <v>286.77</v>
      </c>
    </row>
    <row r="71" spans="1:7" s="2" customFormat="1">
      <c r="A71" s="9" t="s">
        <v>198</v>
      </c>
      <c r="B71" s="8">
        <f>B67</f>
        <v>431.26</v>
      </c>
      <c r="C71" s="10">
        <f>C67</f>
        <v>51751.199999999997</v>
      </c>
      <c r="D71" s="11">
        <f>D67</f>
        <v>36225.839999999997</v>
      </c>
      <c r="E71" s="8">
        <f>SUM(E67:E70)</f>
        <v>405.94000000000005</v>
      </c>
      <c r="F71" s="10">
        <f>SUM(F67:F70)</f>
        <v>27201.690000000006</v>
      </c>
      <c r="G71" s="10">
        <f>SUM(G67:G70)</f>
        <v>18389.060000000001</v>
      </c>
    </row>
    <row r="72" spans="1:7" s="2" customFormat="1">
      <c r="A72" s="9"/>
      <c r="B72" s="8"/>
      <c r="C72" s="10"/>
      <c r="D72" s="11"/>
      <c r="E72" s="8"/>
      <c r="F72" s="10"/>
      <c r="G72" s="10"/>
    </row>
    <row r="73" spans="1:7">
      <c r="A73" s="12" t="s">
        <v>199</v>
      </c>
      <c r="B73" s="22">
        <v>157.97</v>
      </c>
      <c r="C73" s="23">
        <f>B73*110</f>
        <v>17376.7</v>
      </c>
      <c r="D73" s="24">
        <f>C73*70/100</f>
        <v>12163.69</v>
      </c>
      <c r="E73" s="22">
        <v>24.32</v>
      </c>
      <c r="F73" s="31">
        <v>1241.72</v>
      </c>
      <c r="G73" s="31">
        <v>830.84</v>
      </c>
    </row>
    <row r="74" spans="1:7">
      <c r="A74" s="12" t="s">
        <v>215</v>
      </c>
      <c r="B74" s="1">
        <v>0</v>
      </c>
      <c r="C74" s="1">
        <v>0</v>
      </c>
      <c r="D74" s="25">
        <v>0</v>
      </c>
      <c r="E74" s="22">
        <v>114.42</v>
      </c>
      <c r="F74" s="31">
        <v>6106.06</v>
      </c>
      <c r="G74" s="31">
        <v>4046.31</v>
      </c>
    </row>
    <row r="75" spans="1:7" s="2" customFormat="1">
      <c r="A75" s="9" t="s">
        <v>199</v>
      </c>
      <c r="B75" s="8">
        <f>SUM(B73:B74)</f>
        <v>157.97</v>
      </c>
      <c r="C75" s="10">
        <f>C73</f>
        <v>17376.7</v>
      </c>
      <c r="D75" s="11">
        <f>D73</f>
        <v>12163.69</v>
      </c>
      <c r="E75" s="8">
        <f>SUM(E73:E74)</f>
        <v>138.74</v>
      </c>
      <c r="F75" s="10">
        <f>SUM(F73:F74)</f>
        <v>7347.7800000000007</v>
      </c>
      <c r="G75" s="10">
        <f>SUM(G73:G74)</f>
        <v>4877.1499999999996</v>
      </c>
    </row>
    <row r="76" spans="1:7" s="2" customFormat="1">
      <c r="A76" s="9"/>
      <c r="B76" s="8"/>
      <c r="C76" s="10"/>
      <c r="D76" s="11"/>
      <c r="E76" s="41"/>
      <c r="F76" s="10"/>
      <c r="G76" s="10"/>
    </row>
    <row r="77" spans="1:7">
      <c r="A77" s="12" t="s">
        <v>45</v>
      </c>
      <c r="B77" s="22">
        <v>471.44</v>
      </c>
      <c r="C77" s="23">
        <f>B77*140</f>
        <v>66001.600000000006</v>
      </c>
      <c r="D77" s="24">
        <f>C77*70/100</f>
        <v>46201.120000000003</v>
      </c>
      <c r="E77" s="22">
        <v>143.52000000000001</v>
      </c>
      <c r="F77" s="31">
        <v>11611.93</v>
      </c>
      <c r="G77" s="31">
        <v>8041</v>
      </c>
    </row>
    <row r="78" spans="1:7">
      <c r="A78" s="12" t="s">
        <v>251</v>
      </c>
      <c r="B78" s="26">
        <v>0</v>
      </c>
      <c r="C78" s="23">
        <f>B78*140</f>
        <v>0</v>
      </c>
      <c r="D78" s="24">
        <f>C78*70/100</f>
        <v>0</v>
      </c>
      <c r="E78" s="22">
        <v>51.04</v>
      </c>
      <c r="F78" s="31">
        <v>4895.47</v>
      </c>
      <c r="G78" s="31">
        <v>3519.68</v>
      </c>
    </row>
    <row r="79" spans="1:7">
      <c r="A79" s="12" t="s">
        <v>111</v>
      </c>
      <c r="B79" s="26">
        <v>0</v>
      </c>
      <c r="C79" s="23">
        <v>0</v>
      </c>
      <c r="D79" s="24">
        <v>0</v>
      </c>
      <c r="E79" s="22">
        <v>158.71</v>
      </c>
      <c r="F79" s="31">
        <v>12402.55</v>
      </c>
      <c r="G79" s="31">
        <v>8014.52</v>
      </c>
    </row>
    <row r="80" spans="1:7">
      <c r="A80" s="12" t="s">
        <v>259</v>
      </c>
      <c r="B80" s="26">
        <v>0</v>
      </c>
      <c r="C80" s="23">
        <v>0</v>
      </c>
      <c r="D80" s="24">
        <v>0</v>
      </c>
      <c r="E80" s="22">
        <v>48.24</v>
      </c>
      <c r="F80" s="31">
        <v>4000.33</v>
      </c>
      <c r="G80" s="31">
        <v>2789.82</v>
      </c>
    </row>
    <row r="81" spans="1:7">
      <c r="A81" s="12" t="s">
        <v>140</v>
      </c>
      <c r="B81" s="26">
        <v>0</v>
      </c>
      <c r="C81" s="23">
        <v>0</v>
      </c>
      <c r="D81" s="24">
        <v>0</v>
      </c>
      <c r="E81" s="22">
        <v>38.11</v>
      </c>
      <c r="F81" s="31">
        <v>3329.18</v>
      </c>
      <c r="G81" s="31">
        <v>2331.1</v>
      </c>
    </row>
    <row r="82" spans="1:7" s="2" customFormat="1">
      <c r="A82" s="9" t="s">
        <v>45</v>
      </c>
      <c r="B82" s="8">
        <f t="shared" ref="B82:F82" si="13">SUM(B77:B81)</f>
        <v>471.44</v>
      </c>
      <c r="C82" s="10">
        <f t="shared" si="13"/>
        <v>66001.600000000006</v>
      </c>
      <c r="D82" s="11">
        <f t="shared" si="13"/>
        <v>46201.120000000003</v>
      </c>
      <c r="E82" s="8">
        <f t="shared" si="13"/>
        <v>439.62</v>
      </c>
      <c r="F82" s="10">
        <f t="shared" si="13"/>
        <v>36239.46</v>
      </c>
      <c r="G82" s="10">
        <f>SUM(G77:G81)</f>
        <v>24696.12</v>
      </c>
    </row>
    <row r="83" spans="1:7" s="2" customFormat="1">
      <c r="A83" s="9"/>
      <c r="B83" s="8"/>
      <c r="C83" s="10"/>
      <c r="D83" s="11"/>
      <c r="E83" s="8"/>
      <c r="F83" s="10"/>
      <c r="G83" s="10"/>
    </row>
    <row r="84" spans="1:7" s="2" customFormat="1">
      <c r="A84" s="9" t="s">
        <v>46</v>
      </c>
      <c r="B84" s="8">
        <v>0.56999999999999995</v>
      </c>
      <c r="C84" s="10">
        <f>B84*110</f>
        <v>62.699999999999996</v>
      </c>
      <c r="D84" s="11">
        <f>C84*70/100</f>
        <v>43.89</v>
      </c>
      <c r="E84" s="27">
        <v>0.48</v>
      </c>
      <c r="F84" s="40">
        <v>19.2</v>
      </c>
      <c r="G84" s="40">
        <v>13.3</v>
      </c>
    </row>
    <row r="85" spans="1:7" s="2" customFormat="1">
      <c r="A85" s="9"/>
      <c r="B85" s="8"/>
      <c r="C85" s="10"/>
      <c r="D85" s="11"/>
      <c r="E85" s="8"/>
      <c r="F85" s="10"/>
      <c r="G85" s="10"/>
    </row>
    <row r="86" spans="1:7">
      <c r="A86" s="12" t="s">
        <v>47</v>
      </c>
      <c r="B86" s="22">
        <v>185.85</v>
      </c>
      <c r="C86" s="23">
        <f>B86*130</f>
        <v>24160.5</v>
      </c>
      <c r="D86" s="24">
        <f>C86*70/100</f>
        <v>16912.349999999999</v>
      </c>
      <c r="E86" s="22">
        <v>53.21</v>
      </c>
      <c r="F86" s="31">
        <v>4296.66</v>
      </c>
      <c r="G86" s="31">
        <v>3003</v>
      </c>
    </row>
    <row r="87" spans="1:7">
      <c r="A87" s="12" t="s">
        <v>113</v>
      </c>
      <c r="B87" s="26">
        <v>0</v>
      </c>
      <c r="C87" s="23">
        <v>0</v>
      </c>
      <c r="D87" s="24">
        <v>0</v>
      </c>
      <c r="E87" s="22">
        <v>109.16</v>
      </c>
      <c r="F87" s="31">
        <v>6937.67</v>
      </c>
      <c r="G87" s="31">
        <v>4616.84</v>
      </c>
    </row>
    <row r="88" spans="1:7">
      <c r="A88" s="12" t="s">
        <v>86</v>
      </c>
      <c r="B88" s="26">
        <v>0</v>
      </c>
      <c r="C88" s="23">
        <v>0</v>
      </c>
      <c r="D88" s="24">
        <v>0</v>
      </c>
      <c r="E88" s="22">
        <v>4.59</v>
      </c>
      <c r="F88" s="31">
        <v>324.8</v>
      </c>
      <c r="G88" s="31">
        <v>225.19</v>
      </c>
    </row>
    <row r="89" spans="1:7" s="2" customFormat="1">
      <c r="A89" s="9" t="s">
        <v>200</v>
      </c>
      <c r="B89" s="8">
        <f>B86</f>
        <v>185.85</v>
      </c>
      <c r="C89" s="10">
        <f>C86</f>
        <v>24160.5</v>
      </c>
      <c r="D89" s="11">
        <f>D86</f>
        <v>16912.349999999999</v>
      </c>
      <c r="E89" s="8">
        <f>SUM(E86:E88)</f>
        <v>166.96</v>
      </c>
      <c r="F89" s="10">
        <f>SUM(F86:F88)</f>
        <v>11559.13</v>
      </c>
      <c r="G89" s="10">
        <f>SUM(G86:G88)</f>
        <v>7845.03</v>
      </c>
    </row>
    <row r="90" spans="1:7" s="2" customFormat="1">
      <c r="A90" s="9"/>
      <c r="B90" s="8"/>
      <c r="C90" s="10"/>
      <c r="D90" s="11"/>
      <c r="E90" s="8"/>
      <c r="F90" s="10"/>
      <c r="G90" s="10"/>
    </row>
    <row r="91" spans="1:7">
      <c r="A91" s="12" t="s">
        <v>49</v>
      </c>
      <c r="B91" s="22">
        <v>10.95</v>
      </c>
      <c r="C91" s="23">
        <f>B91*60</f>
        <v>657</v>
      </c>
      <c r="D91" s="24">
        <f>C91*70/100</f>
        <v>459.9</v>
      </c>
      <c r="E91" s="22">
        <v>7.51</v>
      </c>
      <c r="F91" s="31">
        <v>321.32</v>
      </c>
      <c r="G91" s="31">
        <v>207.18</v>
      </c>
    </row>
    <row r="92" spans="1:7">
      <c r="A92" s="12" t="s">
        <v>351</v>
      </c>
      <c r="B92" s="26">
        <v>0</v>
      </c>
      <c r="C92" s="23">
        <v>0</v>
      </c>
      <c r="D92" s="24">
        <v>0</v>
      </c>
      <c r="E92" s="22">
        <v>0.49</v>
      </c>
      <c r="F92" s="31">
        <v>5.89</v>
      </c>
      <c r="G92" s="31">
        <v>5.5</v>
      </c>
    </row>
    <row r="93" spans="1:7">
      <c r="A93" s="12" t="s">
        <v>156</v>
      </c>
      <c r="B93" s="26">
        <v>0</v>
      </c>
      <c r="C93" s="23">
        <v>0</v>
      </c>
      <c r="D93" s="24">
        <v>0</v>
      </c>
      <c r="E93" s="22">
        <v>1.58</v>
      </c>
      <c r="F93" s="31">
        <v>50.55</v>
      </c>
      <c r="G93" s="31">
        <v>30.65</v>
      </c>
    </row>
    <row r="94" spans="1:7" s="2" customFormat="1">
      <c r="A94" s="9" t="s">
        <v>292</v>
      </c>
      <c r="B94" s="8">
        <f>B91</f>
        <v>10.95</v>
      </c>
      <c r="C94" s="10">
        <f>C91</f>
        <v>657</v>
      </c>
      <c r="D94" s="11">
        <f>D91</f>
        <v>459.9</v>
      </c>
      <c r="E94" s="8">
        <f>SUM(E91:E93)</f>
        <v>9.58</v>
      </c>
      <c r="F94" s="10">
        <f>SUM(F91:F93)</f>
        <v>377.76</v>
      </c>
      <c r="G94" s="10">
        <f>SUM(G91:G93)</f>
        <v>243.33</v>
      </c>
    </row>
    <row r="95" spans="1:7" s="2" customFormat="1">
      <c r="A95" s="9"/>
      <c r="B95" s="8"/>
      <c r="C95" s="10"/>
      <c r="D95" s="11"/>
      <c r="E95" s="8"/>
      <c r="F95" s="10"/>
      <c r="G95" s="10"/>
    </row>
    <row r="96" spans="1:7" s="2" customFormat="1">
      <c r="A96" s="9" t="s">
        <v>157</v>
      </c>
      <c r="B96" s="27">
        <v>32.75</v>
      </c>
      <c r="C96" s="10">
        <f>B96*140</f>
        <v>4585</v>
      </c>
      <c r="D96" s="11">
        <f>C96*70/100</f>
        <v>3209.5</v>
      </c>
      <c r="E96" s="27">
        <v>103.06</v>
      </c>
      <c r="F96" s="40">
        <v>9792.4500000000007</v>
      </c>
      <c r="G96" s="40">
        <v>6816</v>
      </c>
    </row>
    <row r="97" spans="1:7" s="2" customFormat="1">
      <c r="A97" s="9"/>
      <c r="B97" s="8"/>
      <c r="C97" s="10"/>
      <c r="D97" s="11"/>
      <c r="E97" s="8"/>
      <c r="F97" s="10"/>
      <c r="G97" s="10"/>
    </row>
    <row r="98" spans="1:7" s="2" customFormat="1">
      <c r="A98" s="9" t="s">
        <v>55</v>
      </c>
      <c r="B98" s="8">
        <v>0.61</v>
      </c>
      <c r="C98" s="10">
        <f>B98*140</f>
        <v>85.399999999999991</v>
      </c>
      <c r="D98" s="11">
        <f>C98*70/100</f>
        <v>59.779999999999994</v>
      </c>
      <c r="E98" s="27">
        <v>10.88</v>
      </c>
      <c r="F98" s="40">
        <v>1260.45</v>
      </c>
      <c r="G98" s="40">
        <v>880.26</v>
      </c>
    </row>
    <row r="99" spans="1:7" s="2" customFormat="1">
      <c r="A99" s="9"/>
      <c r="B99" s="8"/>
      <c r="C99" s="10"/>
      <c r="D99" s="11"/>
      <c r="E99" s="27"/>
      <c r="F99" s="40"/>
      <c r="G99" s="40"/>
    </row>
    <row r="100" spans="1:7" s="2" customFormat="1">
      <c r="A100" s="9" t="s">
        <v>344</v>
      </c>
      <c r="B100" s="8">
        <v>0</v>
      </c>
      <c r="C100" s="10">
        <v>0</v>
      </c>
      <c r="D100" s="11">
        <v>0</v>
      </c>
      <c r="E100" s="27">
        <v>0.26</v>
      </c>
      <c r="F100" s="40">
        <v>17.3</v>
      </c>
      <c r="G100" s="40">
        <v>12</v>
      </c>
    </row>
    <row r="101" spans="1:7" s="2" customFormat="1">
      <c r="A101" s="9"/>
      <c r="B101" s="8"/>
      <c r="C101" s="10"/>
      <c r="D101" s="11"/>
      <c r="E101" s="8"/>
      <c r="F101" s="10"/>
      <c r="G101" s="10"/>
    </row>
    <row r="102" spans="1:7" s="2" customFormat="1">
      <c r="A102" s="12" t="s">
        <v>168</v>
      </c>
      <c r="B102" s="22">
        <v>139.82</v>
      </c>
      <c r="C102" s="23">
        <f>B102*125</f>
        <v>17477.5</v>
      </c>
      <c r="D102" s="24">
        <f>C102*70/100</f>
        <v>12234.25</v>
      </c>
      <c r="E102" s="22">
        <v>7.18</v>
      </c>
      <c r="F102" s="31">
        <v>468.45</v>
      </c>
      <c r="G102" s="31">
        <v>321</v>
      </c>
    </row>
    <row r="103" spans="1:7" s="2" customFormat="1">
      <c r="A103" s="12" t="s">
        <v>216</v>
      </c>
      <c r="B103" s="26">
        <v>33.42</v>
      </c>
      <c r="C103" s="23">
        <f>B103*125</f>
        <v>4177.5</v>
      </c>
      <c r="D103" s="24">
        <f>C103*70/100</f>
        <v>2924.25</v>
      </c>
      <c r="E103" s="22">
        <v>20.260000000000002</v>
      </c>
      <c r="F103" s="31">
        <v>1001.79</v>
      </c>
      <c r="G103" s="31">
        <v>701</v>
      </c>
    </row>
    <row r="104" spans="1:7" s="2" customFormat="1">
      <c r="A104" s="12" t="s">
        <v>304</v>
      </c>
      <c r="B104" s="26">
        <v>0</v>
      </c>
      <c r="C104" s="23">
        <v>0</v>
      </c>
      <c r="D104" s="24">
        <v>0</v>
      </c>
      <c r="E104" s="22">
        <v>3.2</v>
      </c>
      <c r="F104" s="31">
        <v>186.06</v>
      </c>
      <c r="G104" s="31">
        <v>130</v>
      </c>
    </row>
    <row r="105" spans="1:7" s="2" customFormat="1">
      <c r="A105" s="9" t="s">
        <v>168</v>
      </c>
      <c r="B105" s="8">
        <f>SUM(B102:B103)</f>
        <v>173.24</v>
      </c>
      <c r="C105" s="10">
        <f>SUM(C102:C103)</f>
        <v>21655</v>
      </c>
      <c r="D105" s="11">
        <f>SUM(D102:D103)</f>
        <v>15158.5</v>
      </c>
      <c r="E105" s="8">
        <f>SUM(E102:E104)</f>
        <v>30.64</v>
      </c>
      <c r="F105" s="40">
        <f t="shared" ref="F105" si="14">SUM(F102:F104)</f>
        <v>1656.3</v>
      </c>
      <c r="G105" s="40">
        <f>SUM(G102:G104)</f>
        <v>1152</v>
      </c>
    </row>
    <row r="106" spans="1:7" s="2" customFormat="1">
      <c r="A106" s="9"/>
      <c r="B106" s="8"/>
      <c r="C106" s="10"/>
      <c r="D106" s="11"/>
      <c r="E106" s="8"/>
      <c r="F106" s="10"/>
      <c r="G106" s="10"/>
    </row>
    <row r="107" spans="1:7" s="2" customFormat="1">
      <c r="A107" s="12" t="s">
        <v>167</v>
      </c>
      <c r="B107" s="26">
        <v>32.64</v>
      </c>
      <c r="C107" s="23">
        <f>B107*125</f>
        <v>4080</v>
      </c>
      <c r="D107" s="24">
        <f>C107*70/100</f>
        <v>2856</v>
      </c>
      <c r="E107" s="26">
        <v>0</v>
      </c>
      <c r="F107" s="23">
        <v>0</v>
      </c>
      <c r="G107" s="23">
        <v>0</v>
      </c>
    </row>
    <row r="108" spans="1:7" s="2" customFormat="1">
      <c r="A108" s="12" t="s">
        <v>217</v>
      </c>
      <c r="B108" s="26">
        <v>2.06</v>
      </c>
      <c r="C108" s="23">
        <f>B108*125</f>
        <v>257.5</v>
      </c>
      <c r="D108" s="24">
        <f>C108*70/100</f>
        <v>180.25</v>
      </c>
      <c r="E108" s="22">
        <v>0</v>
      </c>
      <c r="F108" s="31">
        <v>0</v>
      </c>
      <c r="G108" s="23">
        <v>0</v>
      </c>
    </row>
    <row r="109" spans="1:7" s="2" customFormat="1">
      <c r="A109" s="9" t="s">
        <v>167</v>
      </c>
      <c r="B109" s="8">
        <f>SUM(B107:B108)</f>
        <v>34.700000000000003</v>
      </c>
      <c r="C109" s="10">
        <f>SUM(C107:C108)</f>
        <v>4337.5</v>
      </c>
      <c r="D109" s="11">
        <f>SUM(D107:D108)</f>
        <v>3036.25</v>
      </c>
      <c r="E109" s="8">
        <f>SUM(E107:E108)</f>
        <v>0</v>
      </c>
      <c r="F109" s="10">
        <f t="shared" ref="F109" si="15">SUM(F107:F108)</f>
        <v>0</v>
      </c>
      <c r="G109" s="10">
        <v>0</v>
      </c>
    </row>
    <row r="110" spans="1:7" s="2" customFormat="1">
      <c r="A110" s="9"/>
      <c r="B110" s="8"/>
      <c r="C110" s="10"/>
      <c r="D110" s="11"/>
      <c r="E110" s="8"/>
      <c r="F110" s="10"/>
      <c r="G110" s="10"/>
    </row>
    <row r="111" spans="1:7" s="2" customFormat="1">
      <c r="A111" s="12" t="s">
        <v>58</v>
      </c>
      <c r="B111" s="26">
        <v>20.21</v>
      </c>
      <c r="C111" s="23">
        <f>B111*125</f>
        <v>2526.25</v>
      </c>
      <c r="D111" s="24">
        <f>C111*70/100</f>
        <v>1768.375</v>
      </c>
      <c r="E111" s="22">
        <v>0.13</v>
      </c>
      <c r="F111" s="31">
        <v>6.09</v>
      </c>
      <c r="G111" s="31">
        <v>4.2</v>
      </c>
    </row>
    <row r="112" spans="1:7" s="2" customFormat="1">
      <c r="A112" s="12" t="s">
        <v>309</v>
      </c>
      <c r="B112" s="26">
        <v>0.7</v>
      </c>
      <c r="C112" s="23">
        <f>B112*125</f>
        <v>87.5</v>
      </c>
      <c r="D112" s="24">
        <f>C112*70/100</f>
        <v>61.25</v>
      </c>
      <c r="E112" s="22">
        <v>0</v>
      </c>
      <c r="F112" s="31">
        <v>0</v>
      </c>
      <c r="G112" s="31">
        <v>0</v>
      </c>
    </row>
    <row r="113" spans="1:7" s="2" customFormat="1">
      <c r="A113" s="9" t="s">
        <v>58</v>
      </c>
      <c r="B113" s="8">
        <f>SUM(B111:B112)</f>
        <v>20.91</v>
      </c>
      <c r="C113" s="10">
        <f>SUM(C111:C112)</f>
        <v>2613.75</v>
      </c>
      <c r="D113" s="11">
        <f>SUM(D111:D112)</f>
        <v>1829.625</v>
      </c>
      <c r="E113" s="8">
        <f>SUM(E111:E112)</f>
        <v>0.13</v>
      </c>
      <c r="F113" s="10">
        <f t="shared" ref="F113" si="16">SUM(F111:F112)</f>
        <v>6.09</v>
      </c>
      <c r="G113" s="10">
        <v>4.2</v>
      </c>
    </row>
    <row r="114" spans="1:7" s="2" customFormat="1">
      <c r="A114" s="9"/>
      <c r="B114" s="8"/>
      <c r="C114" s="10"/>
      <c r="D114" s="11"/>
      <c r="E114" s="8"/>
      <c r="F114" s="10"/>
      <c r="G114" s="10"/>
    </row>
    <row r="115" spans="1:7" s="2" customFormat="1">
      <c r="A115" s="12" t="s">
        <v>293</v>
      </c>
      <c r="B115" s="26">
        <v>127.98</v>
      </c>
      <c r="C115" s="23">
        <f>B115*125</f>
        <v>15997.5</v>
      </c>
      <c r="D115" s="24">
        <f>C115*70/100</f>
        <v>11198.25</v>
      </c>
      <c r="E115" s="22">
        <v>0</v>
      </c>
      <c r="F115" s="31">
        <v>0</v>
      </c>
      <c r="G115" s="31">
        <v>0</v>
      </c>
    </row>
    <row r="116" spans="1:7" s="2" customFormat="1">
      <c r="A116" s="12" t="s">
        <v>308</v>
      </c>
      <c r="B116" s="26">
        <v>10.83</v>
      </c>
      <c r="C116" s="23">
        <f>B116*125</f>
        <v>1353.75</v>
      </c>
      <c r="D116" s="24">
        <f>C116*70/100</f>
        <v>947.625</v>
      </c>
      <c r="E116" s="22">
        <v>0</v>
      </c>
      <c r="F116" s="31">
        <v>0</v>
      </c>
      <c r="G116" s="31">
        <v>0</v>
      </c>
    </row>
    <row r="117" spans="1:7" s="2" customFormat="1">
      <c r="A117" s="9" t="s">
        <v>293</v>
      </c>
      <c r="B117" s="8">
        <f>SUM(B115:B116)</f>
        <v>138.81</v>
      </c>
      <c r="C117" s="10">
        <f>SUM(C115:C116)</f>
        <v>17351.25</v>
      </c>
      <c r="D117" s="11">
        <f>SUM(D115:D116)</f>
        <v>12145.875</v>
      </c>
      <c r="E117" s="8">
        <f t="shared" ref="E117:F117" si="17">SUM(E115:E116)</f>
        <v>0</v>
      </c>
      <c r="F117" s="10">
        <f t="shared" si="17"/>
        <v>0</v>
      </c>
      <c r="G117" s="10">
        <v>0</v>
      </c>
    </row>
    <row r="118" spans="1:7" s="2" customFormat="1">
      <c r="A118" s="9"/>
      <c r="B118" s="8"/>
      <c r="C118" s="10"/>
      <c r="D118" s="11"/>
      <c r="E118" s="8"/>
      <c r="F118" s="10"/>
      <c r="G118" s="10"/>
    </row>
    <row r="119" spans="1:7" s="2" customFormat="1">
      <c r="A119" s="12" t="s">
        <v>59</v>
      </c>
      <c r="B119" s="26">
        <v>154.80000000000001</v>
      </c>
      <c r="C119" s="23">
        <f>B119*125</f>
        <v>19350</v>
      </c>
      <c r="D119" s="24">
        <f>C119*70/100</f>
        <v>13545</v>
      </c>
      <c r="E119" s="22">
        <v>20.14</v>
      </c>
      <c r="F119" s="31">
        <v>925.57</v>
      </c>
      <c r="G119" s="31">
        <v>651.28</v>
      </c>
    </row>
    <row r="120" spans="1:7" s="2" customFormat="1">
      <c r="A120" s="12" t="s">
        <v>219</v>
      </c>
      <c r="B120" s="26">
        <v>72.209999999999994</v>
      </c>
      <c r="C120" s="23">
        <f>B120*125</f>
        <v>9026.25</v>
      </c>
      <c r="D120" s="24">
        <f>C120*70/100</f>
        <v>6318.375</v>
      </c>
      <c r="E120" s="22">
        <v>47.21</v>
      </c>
      <c r="F120" s="31">
        <v>2851.57</v>
      </c>
      <c r="G120" s="31">
        <v>1993</v>
      </c>
    </row>
    <row r="121" spans="1:7" s="2" customFormat="1">
      <c r="A121" s="12" t="s">
        <v>306</v>
      </c>
      <c r="B121" s="26">
        <v>0</v>
      </c>
      <c r="C121" s="23">
        <v>0</v>
      </c>
      <c r="D121" s="24">
        <v>0</v>
      </c>
      <c r="E121" s="22">
        <v>0.84</v>
      </c>
      <c r="F121" s="31">
        <v>34</v>
      </c>
      <c r="G121" s="31">
        <v>23.5</v>
      </c>
    </row>
    <row r="122" spans="1:7">
      <c r="A122" s="12" t="s">
        <v>307</v>
      </c>
      <c r="B122" s="26">
        <v>0</v>
      </c>
      <c r="C122" s="23">
        <v>0</v>
      </c>
      <c r="D122" s="24">
        <v>0</v>
      </c>
      <c r="E122" s="22">
        <v>0.84</v>
      </c>
      <c r="F122" s="31">
        <v>46.6</v>
      </c>
      <c r="G122" s="31">
        <v>32</v>
      </c>
    </row>
    <row r="123" spans="1:7" s="2" customFormat="1">
      <c r="A123" s="9" t="s">
        <v>59</v>
      </c>
      <c r="B123" s="8">
        <f>SUM(B119:B121)</f>
        <v>227.01</v>
      </c>
      <c r="C123" s="10">
        <f>SUM(C119:C121)</f>
        <v>28376.25</v>
      </c>
      <c r="D123" s="11">
        <f>SUM(D119:D121)</f>
        <v>19863.375</v>
      </c>
      <c r="E123" s="8">
        <f>SUM(E119:E122)</f>
        <v>69.03</v>
      </c>
      <c r="F123" s="10">
        <f>SUM(F119:F122)</f>
        <v>3857.7400000000002</v>
      </c>
      <c r="G123" s="10">
        <f>SUM(G119:G122)</f>
        <v>2699.7799999999997</v>
      </c>
    </row>
    <row r="124" spans="1:7" s="2" customFormat="1">
      <c r="A124" s="9"/>
      <c r="B124" s="8"/>
      <c r="C124" s="10"/>
      <c r="D124" s="11"/>
      <c r="E124" s="8"/>
      <c r="F124" s="10"/>
      <c r="G124" s="10"/>
    </row>
    <row r="125" spans="1:7" s="2" customFormat="1">
      <c r="A125" s="9" t="s">
        <v>294</v>
      </c>
      <c r="B125" s="8">
        <v>7.0000000000000007E-2</v>
      </c>
      <c r="C125" s="10">
        <f>B125*125</f>
        <v>8.75</v>
      </c>
      <c r="D125" s="11">
        <f>C125*70/100</f>
        <v>6.125</v>
      </c>
      <c r="E125" s="8">
        <v>0</v>
      </c>
      <c r="F125" s="10">
        <v>0</v>
      </c>
      <c r="G125" s="10">
        <v>0</v>
      </c>
    </row>
    <row r="126" spans="1:7" s="2" customFormat="1">
      <c r="A126" s="9"/>
      <c r="B126" s="8"/>
      <c r="C126" s="10"/>
      <c r="D126" s="11"/>
      <c r="E126" s="8"/>
      <c r="F126" s="10"/>
      <c r="G126" s="10"/>
    </row>
    <row r="127" spans="1:7" s="2" customFormat="1">
      <c r="A127" s="12" t="s">
        <v>57</v>
      </c>
      <c r="B127" s="22">
        <v>262.3</v>
      </c>
      <c r="C127" s="23">
        <f>B127*125</f>
        <v>32787.5</v>
      </c>
      <c r="D127" s="24">
        <f>C127*70/100</f>
        <v>22951.25</v>
      </c>
      <c r="E127" s="22">
        <v>31.51</v>
      </c>
      <c r="F127" s="31">
        <v>2572.91</v>
      </c>
      <c r="G127" s="31">
        <v>1789.57</v>
      </c>
    </row>
    <row r="128" spans="1:7" s="2" customFormat="1">
      <c r="A128" s="12" t="s">
        <v>218</v>
      </c>
      <c r="B128" s="26">
        <v>52.08</v>
      </c>
      <c r="C128" s="23">
        <f>B128*125</f>
        <v>6510</v>
      </c>
      <c r="D128" s="24">
        <f>C128*70/100</f>
        <v>4557</v>
      </c>
      <c r="E128" s="22">
        <v>24.88</v>
      </c>
      <c r="F128" s="31">
        <v>1872.02</v>
      </c>
      <c r="G128" s="31">
        <v>1305</v>
      </c>
    </row>
    <row r="129" spans="1:7" s="2" customFormat="1">
      <c r="A129" s="12" t="s">
        <v>305</v>
      </c>
      <c r="B129" s="26">
        <v>0</v>
      </c>
      <c r="C129" s="23">
        <v>0</v>
      </c>
      <c r="D129" s="24">
        <v>0</v>
      </c>
      <c r="E129" s="22">
        <v>21.98</v>
      </c>
      <c r="F129" s="31">
        <v>1523.13</v>
      </c>
      <c r="G129" s="31">
        <v>1064.1400000000001</v>
      </c>
    </row>
    <row r="130" spans="1:7" s="2" customFormat="1">
      <c r="A130" s="9" t="s">
        <v>57</v>
      </c>
      <c r="B130" s="8">
        <f>SUM(B127:B128)</f>
        <v>314.38</v>
      </c>
      <c r="C130" s="10">
        <f>SUM(C127:C128)</f>
        <v>39297.5</v>
      </c>
      <c r="D130" s="11">
        <f>SUM(D127:D128)</f>
        <v>27508.25</v>
      </c>
      <c r="E130" s="8">
        <f>SUM(E127:E129)</f>
        <v>78.37</v>
      </c>
      <c r="F130" s="10">
        <f>SUM(F127:F129)</f>
        <v>5968.06</v>
      </c>
      <c r="G130" s="10">
        <f>SUM(G127:G129)</f>
        <v>4158.71</v>
      </c>
    </row>
    <row r="131" spans="1:7" s="2" customFormat="1">
      <c r="A131" s="9"/>
      <c r="B131" s="8"/>
      <c r="C131" s="10"/>
      <c r="D131" s="11"/>
      <c r="E131" s="8"/>
      <c r="F131" s="10"/>
      <c r="G131" s="10"/>
    </row>
    <row r="132" spans="1:7" s="2" customFormat="1">
      <c r="A132" s="9" t="s">
        <v>206</v>
      </c>
      <c r="B132" s="8">
        <v>65.63</v>
      </c>
      <c r="C132" s="10">
        <v>6563</v>
      </c>
      <c r="D132" s="11">
        <v>4594.1000000000004</v>
      </c>
      <c r="E132" s="8">
        <v>43.79</v>
      </c>
      <c r="F132" s="10">
        <v>1668.05</v>
      </c>
      <c r="G132" s="10">
        <v>1164.92</v>
      </c>
    </row>
    <row r="133" spans="1:7" s="2" customFormat="1">
      <c r="A133" s="9"/>
      <c r="B133" s="8"/>
      <c r="C133" s="10"/>
      <c r="D133" s="11"/>
      <c r="E133" s="8"/>
      <c r="F133" s="10"/>
      <c r="G133" s="10"/>
    </row>
    <row r="134" spans="1:7">
      <c r="A134" s="12" t="s">
        <v>61</v>
      </c>
      <c r="B134" s="26">
        <v>80.95</v>
      </c>
      <c r="C134" s="23">
        <f>B134*110</f>
        <v>8904.5</v>
      </c>
      <c r="D134" s="24">
        <f>C134*70/100</f>
        <v>6233.15</v>
      </c>
      <c r="E134" s="22">
        <v>66.819999999999993</v>
      </c>
      <c r="F134" s="31">
        <v>4257.2</v>
      </c>
      <c r="G134" s="31">
        <v>2982.96</v>
      </c>
    </row>
    <row r="135" spans="1:7">
      <c r="A135" s="12" t="s">
        <v>246</v>
      </c>
      <c r="B135" s="26">
        <v>0</v>
      </c>
      <c r="C135" s="23">
        <v>0</v>
      </c>
      <c r="D135" s="24">
        <v>0</v>
      </c>
      <c r="E135" s="22">
        <v>0.57999999999999996</v>
      </c>
      <c r="F135" s="31">
        <v>36.299999999999997</v>
      </c>
      <c r="G135" s="31">
        <v>6.6</v>
      </c>
    </row>
    <row r="136" spans="1:7">
      <c r="A136" s="12" t="s">
        <v>353</v>
      </c>
      <c r="B136" s="26">
        <v>0</v>
      </c>
      <c r="C136" s="23">
        <v>0</v>
      </c>
      <c r="D136" s="24">
        <v>0</v>
      </c>
      <c r="E136" s="22">
        <v>0.57999999999999996</v>
      </c>
      <c r="F136" s="31">
        <v>36.96</v>
      </c>
      <c r="G136" s="31">
        <v>25.87</v>
      </c>
    </row>
    <row r="137" spans="1:7" s="2" customFormat="1">
      <c r="A137" s="9" t="s">
        <v>201</v>
      </c>
      <c r="B137" s="8">
        <f>B134</f>
        <v>80.95</v>
      </c>
      <c r="C137" s="10">
        <f>C134</f>
        <v>8904.5</v>
      </c>
      <c r="D137" s="11">
        <f>D134</f>
        <v>6233.15</v>
      </c>
      <c r="E137" s="8">
        <f>SUM(E134:E136)</f>
        <v>67.97999999999999</v>
      </c>
      <c r="F137" s="10">
        <f t="shared" ref="F137" si="18">SUM(F134:F136)</f>
        <v>4330.46</v>
      </c>
      <c r="G137" s="10">
        <f>SUM(G134:G136)</f>
        <v>3015.43</v>
      </c>
    </row>
    <row r="138" spans="1:7" s="2" customFormat="1">
      <c r="A138" s="9"/>
      <c r="B138" s="8"/>
      <c r="C138" s="10"/>
      <c r="D138" s="11"/>
      <c r="E138" s="8"/>
      <c r="F138" s="10"/>
      <c r="G138" s="10"/>
    </row>
    <row r="139" spans="1:7" s="2" customFormat="1">
      <c r="A139" s="9" t="s">
        <v>60</v>
      </c>
      <c r="B139" s="8">
        <v>13.68</v>
      </c>
      <c r="C139" s="10">
        <f>B139*125</f>
        <v>1710</v>
      </c>
      <c r="D139" s="11">
        <f>C139*70/100</f>
        <v>1197</v>
      </c>
      <c r="E139" s="27">
        <v>0.45</v>
      </c>
      <c r="F139" s="40">
        <v>18.27</v>
      </c>
      <c r="G139" s="40">
        <v>12.77</v>
      </c>
    </row>
    <row r="140" spans="1:7" s="2" customFormat="1">
      <c r="A140" s="9"/>
      <c r="B140" s="8"/>
      <c r="C140" s="10"/>
      <c r="D140" s="11"/>
      <c r="E140" s="8"/>
      <c r="F140" s="10"/>
      <c r="G140" s="10"/>
    </row>
    <row r="141" spans="1:7" s="2" customFormat="1">
      <c r="A141" s="9" t="s">
        <v>102</v>
      </c>
      <c r="B141" s="8">
        <v>82.48</v>
      </c>
      <c r="C141" s="10">
        <f>B141*130</f>
        <v>10722.4</v>
      </c>
      <c r="D141" s="11">
        <f>C141*70/100</f>
        <v>7505.68</v>
      </c>
      <c r="E141" s="27">
        <v>58.06</v>
      </c>
      <c r="F141" s="40">
        <v>4263.7700000000004</v>
      </c>
      <c r="G141" s="40">
        <v>3030.82</v>
      </c>
    </row>
    <row r="142" spans="1:7" s="2" customFormat="1">
      <c r="A142" s="9"/>
      <c r="B142" s="8"/>
      <c r="C142" s="10"/>
      <c r="D142" s="11"/>
      <c r="E142" s="8"/>
      <c r="F142" s="10"/>
      <c r="G142" s="10"/>
    </row>
    <row r="143" spans="1:7">
      <c r="A143" s="12" t="s">
        <v>95</v>
      </c>
      <c r="B143" s="26">
        <v>27.79</v>
      </c>
      <c r="C143" s="23">
        <f>B143*100</f>
        <v>2779</v>
      </c>
      <c r="D143" s="24">
        <f>C143*70/100</f>
        <v>1945.3</v>
      </c>
      <c r="E143" s="22">
        <v>15.09</v>
      </c>
      <c r="F143" s="31">
        <v>828.1</v>
      </c>
      <c r="G143" s="31">
        <v>560.97</v>
      </c>
    </row>
    <row r="144" spans="1:7">
      <c r="A144" s="12" t="s">
        <v>232</v>
      </c>
      <c r="B144" s="26">
        <v>0</v>
      </c>
      <c r="C144" s="23">
        <v>0</v>
      </c>
      <c r="D144" s="24">
        <v>0</v>
      </c>
      <c r="E144" s="22">
        <v>0.08</v>
      </c>
      <c r="F144" s="31">
        <v>6</v>
      </c>
      <c r="G144" s="31">
        <v>2</v>
      </c>
    </row>
    <row r="145" spans="1:7" s="2" customFormat="1">
      <c r="A145" s="9" t="s">
        <v>95</v>
      </c>
      <c r="B145" s="8">
        <f>SUM(B143:B143)</f>
        <v>27.79</v>
      </c>
      <c r="C145" s="10">
        <f>SUM(C143:C143)</f>
        <v>2779</v>
      </c>
      <c r="D145" s="11">
        <f>SUM(D143:D143)</f>
        <v>1945.3</v>
      </c>
      <c r="E145" s="8">
        <f>SUM(E143:E144)</f>
        <v>15.17</v>
      </c>
      <c r="F145" s="10">
        <f>SUM(F143:F144)</f>
        <v>834.1</v>
      </c>
      <c r="G145" s="10">
        <f>SUM(G143:G144)</f>
        <v>562.97</v>
      </c>
    </row>
    <row r="146" spans="1:7" s="2" customFormat="1">
      <c r="A146" s="9"/>
      <c r="B146" s="8"/>
      <c r="C146" s="10"/>
      <c r="D146" s="11"/>
      <c r="E146" s="8"/>
      <c r="F146" s="10"/>
      <c r="G146" s="10"/>
    </row>
    <row r="147" spans="1:7" s="2" customFormat="1">
      <c r="A147" s="9" t="s">
        <v>62</v>
      </c>
      <c r="B147" s="8">
        <v>22.68</v>
      </c>
      <c r="C147" s="10">
        <f>B147*100</f>
        <v>2268</v>
      </c>
      <c r="D147" s="11">
        <f>C147*70/100</f>
        <v>1587.6</v>
      </c>
      <c r="E147" s="27">
        <v>13.27</v>
      </c>
      <c r="F147" s="40">
        <v>898.42</v>
      </c>
      <c r="G147" s="40">
        <v>625.41</v>
      </c>
    </row>
    <row r="148" spans="1:7" s="2" customFormat="1">
      <c r="A148" s="9"/>
      <c r="B148" s="8"/>
      <c r="C148" s="10"/>
      <c r="D148" s="11"/>
      <c r="E148" s="8"/>
      <c r="F148" s="10"/>
      <c r="G148" s="10"/>
    </row>
    <row r="149" spans="1:7" s="2" customFormat="1">
      <c r="A149" s="12" t="s">
        <v>94</v>
      </c>
      <c r="B149" s="26">
        <v>70.61</v>
      </c>
      <c r="C149" s="23">
        <f>B149*125</f>
        <v>8826.25</v>
      </c>
      <c r="D149" s="24">
        <f>C149*70/100</f>
        <v>6178.375</v>
      </c>
      <c r="E149" s="22">
        <v>64.2</v>
      </c>
      <c r="F149" s="31">
        <v>4331.16</v>
      </c>
      <c r="G149" s="31">
        <v>3006.08</v>
      </c>
    </row>
    <row r="150" spans="1:7" s="2" customFormat="1">
      <c r="A150" s="12" t="s">
        <v>355</v>
      </c>
      <c r="B150" s="26">
        <v>0</v>
      </c>
      <c r="C150" s="23">
        <v>0</v>
      </c>
      <c r="D150" s="24">
        <v>0</v>
      </c>
      <c r="E150" s="22">
        <v>0.04</v>
      </c>
      <c r="F150" s="31">
        <v>2.1</v>
      </c>
      <c r="G150" s="31">
        <v>1.47</v>
      </c>
    </row>
    <row r="151" spans="1:7" s="2" customFormat="1">
      <c r="A151" s="9" t="s">
        <v>94</v>
      </c>
      <c r="B151" s="8">
        <f t="shared" ref="B151:D151" si="19">SUM(B149:B150)</f>
        <v>70.61</v>
      </c>
      <c r="C151" s="10">
        <f t="shared" si="19"/>
        <v>8826.25</v>
      </c>
      <c r="D151" s="11">
        <f t="shared" si="19"/>
        <v>6178.375</v>
      </c>
      <c r="E151" s="8">
        <f>SUM(E149:E150)</f>
        <v>64.240000000000009</v>
      </c>
      <c r="F151" s="40">
        <f t="shared" ref="F151" si="20">SUM(F149:F150)</f>
        <v>4333.26</v>
      </c>
      <c r="G151" s="40">
        <f>SUM(G149:G150)</f>
        <v>3007.5499999999997</v>
      </c>
    </row>
    <row r="152" spans="1:7" s="2" customFormat="1">
      <c r="A152" s="9"/>
      <c r="B152" s="8"/>
      <c r="C152" s="10"/>
      <c r="D152" s="11"/>
      <c r="E152" s="8"/>
      <c r="F152" s="10"/>
      <c r="G152" s="10"/>
    </row>
    <row r="153" spans="1:7" s="2" customFormat="1">
      <c r="A153" s="12" t="s">
        <v>63</v>
      </c>
      <c r="B153" s="26">
        <v>26.38</v>
      </c>
      <c r="C153" s="23">
        <v>3165.6</v>
      </c>
      <c r="D153" s="24">
        <v>2215.92</v>
      </c>
      <c r="E153" s="26">
        <v>24.14</v>
      </c>
      <c r="F153" s="23">
        <v>1526.02</v>
      </c>
      <c r="G153" s="23">
        <v>1060.27</v>
      </c>
    </row>
    <row r="154" spans="1:7" s="2" customFormat="1">
      <c r="A154" s="12" t="s">
        <v>375</v>
      </c>
      <c r="B154" s="26">
        <v>0</v>
      </c>
      <c r="C154" s="23">
        <v>0</v>
      </c>
      <c r="D154" s="24">
        <v>0</v>
      </c>
      <c r="E154" s="26">
        <v>0.88</v>
      </c>
      <c r="F154" s="23">
        <v>65</v>
      </c>
      <c r="G154" s="23">
        <v>45</v>
      </c>
    </row>
    <row r="155" spans="1:7" s="2" customFormat="1">
      <c r="A155" s="9" t="s">
        <v>63</v>
      </c>
      <c r="B155" s="8">
        <f t="shared" ref="B155:F155" si="21">SUM(B153:B154)</f>
        <v>26.38</v>
      </c>
      <c r="C155" s="10">
        <f t="shared" si="21"/>
        <v>3165.6</v>
      </c>
      <c r="D155" s="11">
        <f t="shared" si="21"/>
        <v>2215.92</v>
      </c>
      <c r="E155" s="27">
        <f t="shared" si="21"/>
        <v>25.02</v>
      </c>
      <c r="F155" s="40">
        <f t="shared" si="21"/>
        <v>1591.02</v>
      </c>
      <c r="G155" s="40">
        <f>SUM(G153:G154)</f>
        <v>1105.27</v>
      </c>
    </row>
    <row r="156" spans="1:7" s="2" customFormat="1">
      <c r="A156" s="9"/>
      <c r="B156" s="8"/>
      <c r="C156" s="10"/>
      <c r="D156" s="11"/>
      <c r="E156" s="8"/>
      <c r="F156" s="10"/>
      <c r="G156" s="10"/>
    </row>
    <row r="157" spans="1:7" s="2" customFormat="1">
      <c r="A157" s="12" t="s">
        <v>64</v>
      </c>
      <c r="B157" s="26">
        <v>1.44</v>
      </c>
      <c r="C157" s="23">
        <v>0</v>
      </c>
      <c r="D157" s="24">
        <v>0</v>
      </c>
      <c r="E157" s="22">
        <v>0.32</v>
      </c>
      <c r="F157" s="31">
        <v>22.4</v>
      </c>
      <c r="G157" s="31">
        <v>15.64</v>
      </c>
    </row>
    <row r="158" spans="1:7" s="2" customFormat="1">
      <c r="A158" s="12" t="s">
        <v>311</v>
      </c>
      <c r="B158" s="26">
        <v>0</v>
      </c>
      <c r="C158" s="23">
        <v>0</v>
      </c>
      <c r="D158" s="24">
        <v>0</v>
      </c>
      <c r="E158" s="22">
        <v>1.03</v>
      </c>
      <c r="F158" s="31">
        <v>15</v>
      </c>
      <c r="G158" s="31">
        <v>10.5</v>
      </c>
    </row>
    <row r="159" spans="1:7" s="2" customFormat="1">
      <c r="A159" s="9" t="s">
        <v>64</v>
      </c>
      <c r="B159" s="8">
        <f>SUM(B157:B158)</f>
        <v>1.44</v>
      </c>
      <c r="C159" s="10">
        <f>B159*110</f>
        <v>158.4</v>
      </c>
      <c r="D159" s="11">
        <f>C159*70/100</f>
        <v>110.88</v>
      </c>
      <c r="E159" s="27">
        <f>SUM(E157:E158)</f>
        <v>1.35</v>
      </c>
      <c r="F159" s="40">
        <f>SUM(F157:F158)</f>
        <v>37.4</v>
      </c>
      <c r="G159" s="40">
        <v>26.14</v>
      </c>
    </row>
    <row r="160" spans="1:7" s="2" customFormat="1">
      <c r="A160" s="9"/>
      <c r="B160" s="8"/>
      <c r="C160" s="10"/>
      <c r="D160" s="11"/>
      <c r="E160" s="8"/>
      <c r="F160" s="10"/>
      <c r="G160" s="10"/>
    </row>
    <row r="161" spans="1:7" s="2" customFormat="1">
      <c r="A161" s="12" t="s">
        <v>72</v>
      </c>
      <c r="B161" s="26">
        <v>1.6</v>
      </c>
      <c r="C161" s="23">
        <v>144</v>
      </c>
      <c r="D161" s="24">
        <v>100.8</v>
      </c>
      <c r="E161" s="26">
        <v>0.89</v>
      </c>
      <c r="F161" s="23">
        <v>24.63</v>
      </c>
      <c r="G161" s="23">
        <v>15</v>
      </c>
    </row>
    <row r="162" spans="1:7" s="2" customFormat="1">
      <c r="A162" s="12" t="s">
        <v>376</v>
      </c>
      <c r="B162" s="26">
        <v>0</v>
      </c>
      <c r="C162" s="23">
        <v>0</v>
      </c>
      <c r="D162" s="24">
        <v>0</v>
      </c>
      <c r="E162" s="26">
        <v>0.31</v>
      </c>
      <c r="F162" s="23">
        <v>16.170000000000002</v>
      </c>
      <c r="G162" s="23">
        <v>9.33</v>
      </c>
    </row>
    <row r="163" spans="1:7" s="2" customFormat="1">
      <c r="A163" s="9" t="s">
        <v>72</v>
      </c>
      <c r="B163" s="8">
        <v>1.6</v>
      </c>
      <c r="C163" s="10">
        <f>B163*90</f>
        <v>144</v>
      </c>
      <c r="D163" s="11">
        <f>C163*70/100</f>
        <v>100.8</v>
      </c>
      <c r="E163" s="27">
        <f>SUM(E161:E162)</f>
        <v>1.2</v>
      </c>
      <c r="F163" s="40">
        <f>SUM(F161:F162)</f>
        <v>40.799999999999997</v>
      </c>
      <c r="G163" s="40">
        <v>24.33</v>
      </c>
    </row>
    <row r="164" spans="1:7" s="2" customFormat="1">
      <c r="A164" s="9"/>
      <c r="B164" s="8"/>
      <c r="C164" s="10"/>
      <c r="D164" s="11"/>
      <c r="E164" s="8"/>
      <c r="F164" s="10"/>
      <c r="G164" s="10"/>
    </row>
    <row r="165" spans="1:7" s="2" customFormat="1">
      <c r="A165" s="9" t="s">
        <v>65</v>
      </c>
      <c r="B165" s="8">
        <v>1.49</v>
      </c>
      <c r="C165" s="10">
        <f>B165*110</f>
        <v>163.9</v>
      </c>
      <c r="D165" s="11">
        <f>C165*70/100</f>
        <v>114.73</v>
      </c>
      <c r="E165" s="27">
        <v>0.77</v>
      </c>
      <c r="F165" s="40">
        <v>64.98</v>
      </c>
      <c r="G165" s="40">
        <v>45.26</v>
      </c>
    </row>
    <row r="166" spans="1:7" s="2" customFormat="1">
      <c r="A166" s="9"/>
      <c r="B166" s="8"/>
      <c r="C166" s="10"/>
      <c r="D166" s="11"/>
      <c r="E166" s="8"/>
      <c r="F166" s="10"/>
      <c r="G166" s="10"/>
    </row>
    <row r="167" spans="1:7" s="2" customFormat="1">
      <c r="A167" s="9" t="s">
        <v>103</v>
      </c>
      <c r="B167" s="8">
        <v>2.48</v>
      </c>
      <c r="C167" s="10">
        <f>B167*120</f>
        <v>297.60000000000002</v>
      </c>
      <c r="D167" s="11">
        <f>C167*70/100</f>
        <v>208.32</v>
      </c>
      <c r="E167" s="27">
        <v>0.86</v>
      </c>
      <c r="F167" s="40">
        <v>66.64</v>
      </c>
      <c r="G167" s="40">
        <v>45.5</v>
      </c>
    </row>
    <row r="168" spans="1:7" s="2" customFormat="1">
      <c r="A168" s="9"/>
      <c r="B168" s="8"/>
      <c r="C168" s="10"/>
      <c r="D168" s="11"/>
      <c r="E168" s="8"/>
      <c r="F168" s="10"/>
      <c r="G168" s="10"/>
    </row>
    <row r="169" spans="1:7" s="2" customFormat="1">
      <c r="A169" s="9" t="s">
        <v>69</v>
      </c>
      <c r="B169" s="8">
        <v>12.15</v>
      </c>
      <c r="C169" s="10">
        <f>B169*100</f>
        <v>1215</v>
      </c>
      <c r="D169" s="11">
        <f>C169*70/100</f>
        <v>850.5</v>
      </c>
      <c r="E169" s="27">
        <v>10.42</v>
      </c>
      <c r="F169" s="40">
        <v>583.32000000000005</v>
      </c>
      <c r="G169" s="40">
        <v>383.63</v>
      </c>
    </row>
    <row r="170" spans="1:7" s="2" customFormat="1">
      <c r="A170" s="9"/>
      <c r="B170" s="8"/>
      <c r="C170" s="10"/>
      <c r="D170" s="11"/>
      <c r="E170" s="8"/>
      <c r="F170" s="10"/>
      <c r="G170" s="10"/>
    </row>
    <row r="171" spans="1:7" s="2" customFormat="1">
      <c r="A171" s="9" t="s">
        <v>67</v>
      </c>
      <c r="B171" s="8">
        <v>0.87</v>
      </c>
      <c r="C171" s="10">
        <f>B171*100</f>
        <v>87</v>
      </c>
      <c r="D171" s="11">
        <f>C171*70/100</f>
        <v>60.9</v>
      </c>
      <c r="E171" s="27">
        <v>0.44</v>
      </c>
      <c r="F171" s="40">
        <v>34.200000000000003</v>
      </c>
      <c r="G171" s="40">
        <v>23.65</v>
      </c>
    </row>
    <row r="172" spans="1:7" s="2" customFormat="1">
      <c r="A172" s="9"/>
      <c r="B172" s="8"/>
      <c r="C172" s="10"/>
      <c r="D172" s="11"/>
      <c r="E172" s="8"/>
      <c r="F172" s="10"/>
      <c r="G172" s="10"/>
    </row>
    <row r="173" spans="1:7" s="2" customFormat="1">
      <c r="A173" s="12" t="s">
        <v>70</v>
      </c>
      <c r="B173" s="26">
        <v>1.81</v>
      </c>
      <c r="C173" s="23">
        <f>B173*100</f>
        <v>181</v>
      </c>
      <c r="D173" s="24">
        <f>C173*70/100</f>
        <v>126.7</v>
      </c>
      <c r="E173" s="22">
        <v>1</v>
      </c>
      <c r="F173" s="31">
        <v>97.88</v>
      </c>
      <c r="G173" s="31">
        <v>65</v>
      </c>
    </row>
    <row r="174" spans="1:7" s="2" customFormat="1">
      <c r="A174" s="12" t="s">
        <v>356</v>
      </c>
      <c r="B174" s="26">
        <v>0</v>
      </c>
      <c r="C174" s="23">
        <v>0</v>
      </c>
      <c r="D174" s="24">
        <v>0</v>
      </c>
      <c r="E174" s="22">
        <v>0.14000000000000001</v>
      </c>
      <c r="F174" s="31">
        <v>10</v>
      </c>
      <c r="G174" s="31">
        <v>2</v>
      </c>
    </row>
    <row r="175" spans="1:7" s="2" customFormat="1">
      <c r="A175" s="9" t="s">
        <v>70</v>
      </c>
      <c r="B175" s="8">
        <f t="shared" ref="B175:D175" si="22">SUM(B173:B174)</f>
        <v>1.81</v>
      </c>
      <c r="C175" s="10">
        <f t="shared" si="22"/>
        <v>181</v>
      </c>
      <c r="D175" s="11">
        <f t="shared" si="22"/>
        <v>126.7</v>
      </c>
      <c r="E175" s="27">
        <f t="shared" ref="E175:F175" si="23">SUM(E173:E174)</f>
        <v>1.1400000000000001</v>
      </c>
      <c r="F175" s="40">
        <f t="shared" si="23"/>
        <v>107.88</v>
      </c>
      <c r="G175" s="40">
        <v>67</v>
      </c>
    </row>
    <row r="176" spans="1:7" s="2" customFormat="1">
      <c r="A176" s="9"/>
      <c r="B176" s="8"/>
      <c r="C176" s="10"/>
      <c r="D176" s="11"/>
      <c r="E176" s="8"/>
      <c r="F176" s="10"/>
      <c r="G176" s="10"/>
    </row>
    <row r="177" spans="1:7" s="2" customFormat="1">
      <c r="A177" s="9" t="s">
        <v>66</v>
      </c>
      <c r="B177" s="8">
        <v>10.23</v>
      </c>
      <c r="C177" s="10">
        <f>B177*110</f>
        <v>1125.3</v>
      </c>
      <c r="D177" s="11">
        <f>C177*70/100</f>
        <v>787.71</v>
      </c>
      <c r="E177" s="27">
        <v>6.08</v>
      </c>
      <c r="F177" s="40">
        <v>487.02</v>
      </c>
      <c r="G177" s="40">
        <v>328.87</v>
      </c>
    </row>
    <row r="178" spans="1:7" s="2" customFormat="1">
      <c r="A178" s="9"/>
      <c r="B178" s="8"/>
      <c r="C178" s="10"/>
      <c r="D178" s="11"/>
      <c r="E178" s="8"/>
      <c r="F178" s="10"/>
      <c r="G178" s="10"/>
    </row>
    <row r="179" spans="1:7" s="2" customFormat="1">
      <c r="A179" s="12" t="s">
        <v>68</v>
      </c>
      <c r="B179" s="26">
        <v>17.02</v>
      </c>
      <c r="C179" s="23">
        <v>0</v>
      </c>
      <c r="D179" s="24">
        <v>0</v>
      </c>
      <c r="E179" s="22">
        <v>6.46</v>
      </c>
      <c r="F179" s="31">
        <v>351.29</v>
      </c>
      <c r="G179" s="31">
        <v>242</v>
      </c>
    </row>
    <row r="180" spans="1:7" s="2" customFormat="1">
      <c r="A180" s="12" t="s">
        <v>312</v>
      </c>
      <c r="B180" s="26">
        <v>0</v>
      </c>
      <c r="C180" s="23">
        <v>0</v>
      </c>
      <c r="D180" s="24">
        <v>0</v>
      </c>
      <c r="E180" s="22">
        <v>4.82</v>
      </c>
      <c r="F180" s="31">
        <v>186.63</v>
      </c>
      <c r="G180" s="31">
        <v>126.24</v>
      </c>
    </row>
    <row r="181" spans="1:7" s="2" customFormat="1">
      <c r="A181" s="9" t="s">
        <v>68</v>
      </c>
      <c r="B181" s="8">
        <f>SUM(B179:B180)</f>
        <v>17.02</v>
      </c>
      <c r="C181" s="10">
        <f>B181*80</f>
        <v>1361.6</v>
      </c>
      <c r="D181" s="11">
        <f>C181*70/100</f>
        <v>953.12</v>
      </c>
      <c r="E181" s="27">
        <f>SUM(E179:E180)</f>
        <v>11.280000000000001</v>
      </c>
      <c r="F181" s="40">
        <f>SUM(F179:F180)</f>
        <v>537.92000000000007</v>
      </c>
      <c r="G181" s="40">
        <f>SUM(G179:G180)</f>
        <v>368.24</v>
      </c>
    </row>
    <row r="182" spans="1:7" s="2" customFormat="1">
      <c r="A182" s="9"/>
      <c r="B182" s="8"/>
      <c r="C182" s="10"/>
      <c r="D182" s="11"/>
      <c r="E182" s="8"/>
      <c r="F182" s="10"/>
      <c r="G182" s="10"/>
    </row>
    <row r="183" spans="1:7" s="2" customFormat="1">
      <c r="A183" s="9" t="s">
        <v>71</v>
      </c>
      <c r="B183" s="8">
        <v>14.1</v>
      </c>
      <c r="C183" s="10">
        <f>B183*120</f>
        <v>1692</v>
      </c>
      <c r="D183" s="11">
        <f>C183*70/100</f>
        <v>1184.4000000000001</v>
      </c>
      <c r="E183" s="27">
        <v>2.6</v>
      </c>
      <c r="F183" s="40">
        <v>205.23</v>
      </c>
      <c r="G183" s="40">
        <v>142.94999999999999</v>
      </c>
    </row>
    <row r="184" spans="1:7" s="2" customFormat="1">
      <c r="A184" s="9"/>
      <c r="B184" s="8"/>
      <c r="C184" s="10"/>
      <c r="D184" s="11"/>
      <c r="E184" s="27"/>
      <c r="F184" s="40"/>
      <c r="G184" s="40"/>
    </row>
    <row r="185" spans="1:7" s="2" customFormat="1">
      <c r="A185" s="9" t="s">
        <v>397</v>
      </c>
      <c r="B185" s="8">
        <v>0</v>
      </c>
      <c r="C185" s="10">
        <v>0</v>
      </c>
      <c r="D185" s="11">
        <v>0</v>
      </c>
      <c r="E185" s="27">
        <v>2.04</v>
      </c>
      <c r="F185" s="40">
        <v>132.02000000000001</v>
      </c>
      <c r="G185" s="40">
        <v>76.05</v>
      </c>
    </row>
    <row r="186" spans="1:7" s="2" customFormat="1">
      <c r="A186" s="9" t="s">
        <v>391</v>
      </c>
      <c r="B186" s="8">
        <v>0</v>
      </c>
      <c r="C186" s="10">
        <v>0</v>
      </c>
      <c r="D186" s="11">
        <v>0</v>
      </c>
      <c r="E186" s="27">
        <v>0.54</v>
      </c>
      <c r="F186" s="40">
        <v>54.78</v>
      </c>
      <c r="G186" s="40">
        <v>0</v>
      </c>
    </row>
    <row r="187" spans="1:7" s="2" customFormat="1">
      <c r="A187" s="9" t="s">
        <v>392</v>
      </c>
      <c r="B187" s="8">
        <v>0</v>
      </c>
      <c r="C187" s="10">
        <v>0</v>
      </c>
      <c r="D187" s="11">
        <v>0</v>
      </c>
      <c r="E187" s="27">
        <v>3.78</v>
      </c>
      <c r="F187" s="40">
        <v>238.7</v>
      </c>
      <c r="G187" s="40">
        <v>165.05</v>
      </c>
    </row>
    <row r="188" spans="1:7" s="2" customFormat="1">
      <c r="A188" s="9"/>
      <c r="B188" s="8"/>
      <c r="C188" s="10"/>
      <c r="D188" s="11"/>
      <c r="E188" s="8"/>
      <c r="F188" s="10"/>
      <c r="G188" s="10"/>
    </row>
    <row r="189" spans="1:7" s="2" customFormat="1">
      <c r="A189" s="34" t="s">
        <v>100</v>
      </c>
      <c r="B189" s="14">
        <f>SUM(B8,B16,B20,B22,B28,B34,B39,B43,B45,B47,B51,B56,B58,B63,B65,B71,B75,B82,B84,B89,B94,B96,B98,B100,B105,B109,B113,B117,B123,B125,B130,B132,B137,B139,B141,B145,B147,B151,B155,B159,B163,B165,B167,B169,B171,B175,B177,B181,B183)</f>
        <v>5318.0598</v>
      </c>
      <c r="C189" s="15">
        <f>SUM(C8,C16,C20,C22,C28,C34,C39,C43,C45,C47,C51,C56,C58,C63,C65,C71,C75,C82,C84,C89,C94,C96,C98,C100,C105,C109,C113,C117,C123,C125,C130,C132,C137,C139,C141,C145,C147,C151,C155,C159,C163,C165,C167,C169,C171,C175,C177,C181,C183)</f>
        <v>672071.90650000004</v>
      </c>
      <c r="D189" s="16">
        <f>SUM(D8,D16,D20,D22,D28,D34,D39,D43,D45,D47,D51,D56,D58,D63,D65,D71,D75,D82,D84,D89,D94,D96,D98,D100,D105,D109,D113,D117,D123,D125,D130,D132,D137,D139,D141,D145,D147,D151,D155,D159,D163,D165,D167,D169,D171,D175,D177,D181,D183)</f>
        <v>470450.33455000003</v>
      </c>
      <c r="E189" s="14">
        <f>SUM(E8,E16,E20,E22,E28,E34,E39,E43,E45,E47,E51,E56,E58,E63,E65,E71,E75,E82,E84,E89,E94,E96,E98,E100,E105,E109,E113,E117,E123,E125,E130,E132,E137,E139,E141,E145,E147,E151,E155,E159,E163,E165,E167,E169,E171,E175,E177,E181,E183,E185:E187)</f>
        <v>5008.2700000000004</v>
      </c>
      <c r="F189" s="15">
        <f>SUM(F8,F16,F20,F22,F28,F34,F39,F43,F45,F47,F51,F56,F58,F63,F65,F71,F75,F82,F84,F89,F94,F96,F98,F100,F105,F109,F113,F117,F123,F125,F130,F132,F137,F139,F141,F145,F147,F151,F155,F159,F163,F165,F167,F169,F171,F175,F177,F181,F183,F185:F187)</f>
        <v>400663.46000000014</v>
      </c>
      <c r="G189" s="15">
        <f>SUM(G8,G16,G20,G22,G28,G34,G39,G43,G45,G47,G51,G56,G58,G63,G65,G71,G75,G82,G84,G89,G94,G96,G98,G100,G105,G109,G113,G117,G123,G125,G130,G132,G137,G139,G141,G145,G147,G151,G155,G159,G163,G165,G167,G169,G171,G175,G177,G181,G183,G185:G187)</f>
        <v>273733.73</v>
      </c>
    </row>
    <row r="190" spans="1:7">
      <c r="A190" s="9" t="s">
        <v>77</v>
      </c>
      <c r="B190" s="26">
        <v>0</v>
      </c>
      <c r="C190" s="28">
        <v>0</v>
      </c>
      <c r="D190" s="24">
        <f>C190*80/100</f>
        <v>0</v>
      </c>
      <c r="E190" s="22">
        <v>0.75</v>
      </c>
      <c r="F190" s="31">
        <v>64.38</v>
      </c>
      <c r="G190" s="31">
        <v>44.35</v>
      </c>
    </row>
    <row r="191" spans="1:7">
      <c r="A191" s="9" t="s">
        <v>378</v>
      </c>
      <c r="B191" s="26">
        <v>0</v>
      </c>
      <c r="C191" s="28">
        <v>0</v>
      </c>
      <c r="D191" s="24">
        <v>0</v>
      </c>
      <c r="E191" s="22">
        <v>0.1</v>
      </c>
      <c r="F191" s="31">
        <v>9</v>
      </c>
      <c r="G191" s="31">
        <v>4.5</v>
      </c>
    </row>
    <row r="192" spans="1:7">
      <c r="A192" s="9" t="s">
        <v>177</v>
      </c>
      <c r="B192" s="26">
        <v>0</v>
      </c>
      <c r="C192" s="23">
        <f t="shared" ref="C192" si="24">B192*180</f>
        <v>0</v>
      </c>
      <c r="D192" s="24">
        <f t="shared" ref="D192:D234" si="25">C192*80/100</f>
        <v>0</v>
      </c>
      <c r="E192" s="22">
        <v>1.41</v>
      </c>
      <c r="F192" s="31">
        <v>59.1</v>
      </c>
      <c r="G192" s="31">
        <v>45.84</v>
      </c>
    </row>
    <row r="193" spans="1:7">
      <c r="A193" s="9" t="s">
        <v>320</v>
      </c>
      <c r="B193" s="26">
        <v>0</v>
      </c>
      <c r="C193" s="23">
        <f t="shared" ref="C193" si="26">B193*180</f>
        <v>0</v>
      </c>
      <c r="D193" s="24">
        <f t="shared" si="25"/>
        <v>0</v>
      </c>
      <c r="E193" s="22">
        <v>0</v>
      </c>
      <c r="F193" s="31">
        <v>0</v>
      </c>
      <c r="G193" s="31">
        <v>0</v>
      </c>
    </row>
    <row r="194" spans="1:7">
      <c r="A194" s="9" t="s">
        <v>108</v>
      </c>
      <c r="B194" s="26">
        <v>0</v>
      </c>
      <c r="C194" s="23">
        <f>B194*180</f>
        <v>0</v>
      </c>
      <c r="D194" s="24">
        <f t="shared" si="25"/>
        <v>0</v>
      </c>
      <c r="E194" s="22">
        <v>4.38</v>
      </c>
      <c r="F194" s="31">
        <v>322.14</v>
      </c>
      <c r="G194" s="31">
        <v>228.02</v>
      </c>
    </row>
    <row r="195" spans="1:7">
      <c r="A195" s="9" t="s">
        <v>317</v>
      </c>
      <c r="B195" s="26">
        <v>0</v>
      </c>
      <c r="C195" s="23">
        <f>B195*180</f>
        <v>0</v>
      </c>
      <c r="D195" s="24">
        <f t="shared" si="25"/>
        <v>0</v>
      </c>
      <c r="E195" s="22">
        <v>0.26</v>
      </c>
      <c r="F195" s="31">
        <v>13</v>
      </c>
      <c r="G195" s="31">
        <v>6.5</v>
      </c>
    </row>
    <row r="196" spans="1:7">
      <c r="A196" s="9" t="s">
        <v>233</v>
      </c>
      <c r="B196" s="26">
        <v>0</v>
      </c>
      <c r="C196" s="23">
        <f>B196*180</f>
        <v>0</v>
      </c>
      <c r="D196" s="24">
        <f t="shared" si="25"/>
        <v>0</v>
      </c>
      <c r="E196" s="22">
        <v>0.85</v>
      </c>
      <c r="F196" s="31">
        <v>45.9</v>
      </c>
      <c r="G196" s="31">
        <v>34.74</v>
      </c>
    </row>
    <row r="197" spans="1:7">
      <c r="A197" s="9" t="s">
        <v>358</v>
      </c>
      <c r="B197" s="26">
        <v>0</v>
      </c>
      <c r="C197" s="23">
        <f t="shared" ref="C197" si="27">B197*180</f>
        <v>0</v>
      </c>
      <c r="D197" s="24">
        <f t="shared" ref="D197" si="28">C197*80/100</f>
        <v>0</v>
      </c>
      <c r="E197" s="22">
        <v>0</v>
      </c>
      <c r="F197" s="31">
        <v>0</v>
      </c>
      <c r="G197" s="31">
        <v>0</v>
      </c>
    </row>
    <row r="198" spans="1:7">
      <c r="A198" s="9" t="s">
        <v>240</v>
      </c>
      <c r="B198" s="26">
        <v>0</v>
      </c>
      <c r="C198" s="23">
        <f>B198*180</f>
        <v>0</v>
      </c>
      <c r="D198" s="24">
        <f t="shared" si="25"/>
        <v>0</v>
      </c>
      <c r="E198" s="22">
        <v>0.24</v>
      </c>
      <c r="F198" s="31">
        <v>17.5</v>
      </c>
      <c r="G198" s="31">
        <v>11.5</v>
      </c>
    </row>
    <row r="199" spans="1:7">
      <c r="A199" s="9" t="s">
        <v>169</v>
      </c>
      <c r="B199" s="26">
        <v>0</v>
      </c>
      <c r="C199" s="23">
        <f>B199*180</f>
        <v>0</v>
      </c>
      <c r="D199" s="24">
        <f t="shared" si="25"/>
        <v>0</v>
      </c>
      <c r="E199" s="22">
        <v>1.6</v>
      </c>
      <c r="F199" s="31">
        <v>58.8</v>
      </c>
      <c r="G199" s="31">
        <v>41.01</v>
      </c>
    </row>
    <row r="200" spans="1:7">
      <c r="A200" s="9" t="s">
        <v>163</v>
      </c>
      <c r="B200" s="26">
        <v>0</v>
      </c>
      <c r="C200" s="23">
        <f t="shared" ref="C200:C207" si="29">B200*180</f>
        <v>0</v>
      </c>
      <c r="D200" s="24">
        <f t="shared" si="25"/>
        <v>0</v>
      </c>
      <c r="E200" s="22">
        <v>1.32</v>
      </c>
      <c r="F200" s="31">
        <v>48.4</v>
      </c>
      <c r="G200" s="31">
        <v>33.78</v>
      </c>
    </row>
    <row r="201" spans="1:7">
      <c r="A201" s="9" t="s">
        <v>139</v>
      </c>
      <c r="B201" s="26">
        <v>0</v>
      </c>
      <c r="C201" s="23">
        <f t="shared" si="29"/>
        <v>0</v>
      </c>
      <c r="D201" s="24">
        <f t="shared" si="25"/>
        <v>0</v>
      </c>
      <c r="E201" s="22">
        <v>2.0299999999999998</v>
      </c>
      <c r="F201" s="31">
        <v>84.5</v>
      </c>
      <c r="G201" s="31">
        <v>63.34</v>
      </c>
    </row>
    <row r="202" spans="1:7">
      <c r="A202" s="9" t="s">
        <v>323</v>
      </c>
      <c r="B202" s="26">
        <v>0</v>
      </c>
      <c r="C202" s="23">
        <f t="shared" ref="C202" si="30">B202*180</f>
        <v>0</v>
      </c>
      <c r="D202" s="24">
        <f t="shared" si="25"/>
        <v>0</v>
      </c>
      <c r="E202" s="22">
        <v>0</v>
      </c>
      <c r="F202" s="31">
        <v>0</v>
      </c>
      <c r="G202" s="31">
        <v>0</v>
      </c>
    </row>
    <row r="203" spans="1:7">
      <c r="A203" s="9" t="s">
        <v>318</v>
      </c>
      <c r="B203" s="26">
        <v>0</v>
      </c>
      <c r="C203" s="23">
        <f t="shared" ref="C203" si="31">B203*180</f>
        <v>0</v>
      </c>
      <c r="D203" s="24">
        <f t="shared" si="25"/>
        <v>0</v>
      </c>
      <c r="E203" s="22">
        <v>0.24</v>
      </c>
      <c r="F203" s="31">
        <v>18.149999999999999</v>
      </c>
      <c r="G203" s="31">
        <v>15.49</v>
      </c>
    </row>
    <row r="204" spans="1:7">
      <c r="A204" s="9" t="s">
        <v>161</v>
      </c>
      <c r="B204" s="26">
        <v>0</v>
      </c>
      <c r="C204" s="23">
        <f t="shared" si="29"/>
        <v>0</v>
      </c>
      <c r="D204" s="24">
        <f t="shared" si="25"/>
        <v>0</v>
      </c>
      <c r="E204" s="22">
        <v>2.48</v>
      </c>
      <c r="F204" s="31">
        <v>170.65</v>
      </c>
      <c r="G204" s="31">
        <v>124.84</v>
      </c>
    </row>
    <row r="205" spans="1:7">
      <c r="A205" s="9" t="s">
        <v>234</v>
      </c>
      <c r="B205" s="26">
        <v>0</v>
      </c>
      <c r="C205" s="23">
        <f t="shared" si="29"/>
        <v>0</v>
      </c>
      <c r="D205" s="24">
        <f t="shared" si="25"/>
        <v>0</v>
      </c>
      <c r="E205" s="22">
        <v>0.2</v>
      </c>
      <c r="F205" s="31">
        <v>24</v>
      </c>
      <c r="G205" s="31">
        <v>16.850000000000001</v>
      </c>
    </row>
    <row r="206" spans="1:7">
      <c r="A206" s="9" t="s">
        <v>170</v>
      </c>
      <c r="B206" s="26">
        <v>0</v>
      </c>
      <c r="C206" s="23">
        <f t="shared" si="29"/>
        <v>0</v>
      </c>
      <c r="D206" s="24">
        <f t="shared" si="25"/>
        <v>0</v>
      </c>
      <c r="E206" s="22">
        <v>0.57999999999999996</v>
      </c>
      <c r="F206" s="31">
        <v>26.5</v>
      </c>
      <c r="G206" s="31">
        <v>19.5</v>
      </c>
    </row>
    <row r="207" spans="1:7">
      <c r="A207" s="9" t="s">
        <v>236</v>
      </c>
      <c r="B207" s="26">
        <v>0</v>
      </c>
      <c r="C207" s="23">
        <f t="shared" si="29"/>
        <v>0</v>
      </c>
      <c r="D207" s="24">
        <f t="shared" si="25"/>
        <v>0</v>
      </c>
      <c r="E207" s="22">
        <v>0.16</v>
      </c>
      <c r="F207" s="31">
        <v>20</v>
      </c>
      <c r="G207" s="31">
        <v>14</v>
      </c>
    </row>
    <row r="208" spans="1:7">
      <c r="A208" s="9" t="s">
        <v>208</v>
      </c>
      <c r="B208" s="26">
        <v>0</v>
      </c>
      <c r="C208" s="23">
        <f>B208*180</f>
        <v>0</v>
      </c>
      <c r="D208" s="24">
        <f t="shared" si="25"/>
        <v>0</v>
      </c>
      <c r="E208" s="22">
        <v>0.31</v>
      </c>
      <c r="F208" s="31">
        <v>19.8</v>
      </c>
      <c r="G208" s="31">
        <v>18.5</v>
      </c>
    </row>
    <row r="209" spans="1:7">
      <c r="A209" s="9" t="s">
        <v>164</v>
      </c>
      <c r="B209" s="26">
        <v>0</v>
      </c>
      <c r="C209" s="23">
        <f>B209*180</f>
        <v>0</v>
      </c>
      <c r="D209" s="24">
        <f t="shared" si="25"/>
        <v>0</v>
      </c>
      <c r="E209" s="22">
        <v>1.87</v>
      </c>
      <c r="F209" s="31">
        <v>155.57</v>
      </c>
      <c r="G209" s="31">
        <v>116.13</v>
      </c>
    </row>
    <row r="210" spans="1:7">
      <c r="A210" s="9" t="s">
        <v>319</v>
      </c>
      <c r="B210" s="26">
        <v>0</v>
      </c>
      <c r="C210" s="23">
        <f>B210*180</f>
        <v>0</v>
      </c>
      <c r="D210" s="24">
        <f t="shared" si="25"/>
        <v>0</v>
      </c>
      <c r="E210" s="22">
        <v>0.26</v>
      </c>
      <c r="F210" s="31">
        <v>3.85</v>
      </c>
      <c r="G210" s="31">
        <v>2.63</v>
      </c>
    </row>
    <row r="211" spans="1:7">
      <c r="A211" s="9" t="s">
        <v>345</v>
      </c>
      <c r="B211" s="26">
        <v>0</v>
      </c>
      <c r="C211" s="23">
        <f>B211*180</f>
        <v>0</v>
      </c>
      <c r="D211" s="24">
        <f t="shared" si="25"/>
        <v>0</v>
      </c>
      <c r="E211" s="22">
        <v>0</v>
      </c>
      <c r="F211" s="31">
        <v>0</v>
      </c>
      <c r="G211" s="31">
        <v>0</v>
      </c>
    </row>
    <row r="212" spans="1:7">
      <c r="A212" s="9" t="s">
        <v>210</v>
      </c>
      <c r="B212" s="26">
        <v>0</v>
      </c>
      <c r="C212" s="23">
        <f>B212*180</f>
        <v>0</v>
      </c>
      <c r="D212" s="24">
        <f t="shared" si="25"/>
        <v>0</v>
      </c>
      <c r="E212" s="22">
        <v>0.06</v>
      </c>
      <c r="F212" s="31">
        <v>4.2</v>
      </c>
      <c r="G212" s="31">
        <v>3</v>
      </c>
    </row>
    <row r="213" spans="1:7">
      <c r="A213" s="9" t="s">
        <v>379</v>
      </c>
      <c r="B213" s="26">
        <v>0</v>
      </c>
      <c r="C213" s="23">
        <v>0</v>
      </c>
      <c r="D213" s="24">
        <v>0</v>
      </c>
      <c r="E213" s="22">
        <v>0.17</v>
      </c>
      <c r="F213" s="31">
        <v>11.37</v>
      </c>
      <c r="G213" s="31">
        <v>0</v>
      </c>
    </row>
    <row r="214" spans="1:7">
      <c r="A214" s="9" t="s">
        <v>178</v>
      </c>
      <c r="B214" s="26">
        <v>0</v>
      </c>
      <c r="C214" s="23">
        <f>B214*120</f>
        <v>0</v>
      </c>
      <c r="D214" s="24">
        <f t="shared" si="25"/>
        <v>0</v>
      </c>
      <c r="E214" s="22">
        <v>0.03</v>
      </c>
      <c r="F214" s="31">
        <v>4.8</v>
      </c>
      <c r="G214" s="31">
        <v>2.8</v>
      </c>
    </row>
    <row r="215" spans="1:7">
      <c r="A215" s="9" t="s">
        <v>109</v>
      </c>
      <c r="B215" s="26">
        <v>5.52</v>
      </c>
      <c r="C215" s="23">
        <f>B215*180</f>
        <v>993.59999999999991</v>
      </c>
      <c r="D215" s="24">
        <f t="shared" si="25"/>
        <v>794.88</v>
      </c>
      <c r="E215" s="22">
        <v>0.23</v>
      </c>
      <c r="F215" s="31">
        <v>12.05</v>
      </c>
      <c r="G215" s="31">
        <v>8.5500000000000007</v>
      </c>
    </row>
    <row r="216" spans="1:7">
      <c r="A216" s="9" t="s">
        <v>174</v>
      </c>
      <c r="B216" s="26">
        <v>0</v>
      </c>
      <c r="C216" s="23">
        <f t="shared" ref="C216" si="32">B216*180</f>
        <v>0</v>
      </c>
      <c r="D216" s="24">
        <f t="shared" si="25"/>
        <v>0</v>
      </c>
      <c r="E216" s="22">
        <v>0.25</v>
      </c>
      <c r="F216" s="31">
        <v>6</v>
      </c>
      <c r="G216" s="31">
        <v>3</v>
      </c>
    </row>
    <row r="217" spans="1:7">
      <c r="A217" s="9" t="s">
        <v>137</v>
      </c>
      <c r="B217" s="26">
        <v>0</v>
      </c>
      <c r="C217" s="23">
        <f>B217*190</f>
        <v>0</v>
      </c>
      <c r="D217" s="24">
        <f t="shared" si="25"/>
        <v>0</v>
      </c>
      <c r="E217" s="22">
        <v>2.69</v>
      </c>
      <c r="F217" s="31">
        <v>462.83</v>
      </c>
      <c r="G217" s="31">
        <v>341.2</v>
      </c>
    </row>
    <row r="218" spans="1:7">
      <c r="A218" s="9" t="s">
        <v>138</v>
      </c>
      <c r="B218" s="26">
        <v>0</v>
      </c>
      <c r="C218" s="23">
        <f>B218*190</f>
        <v>0</v>
      </c>
      <c r="D218" s="24">
        <f t="shared" si="25"/>
        <v>0</v>
      </c>
      <c r="E218" s="22">
        <v>1.9</v>
      </c>
      <c r="F218" s="31">
        <v>155</v>
      </c>
      <c r="G218" s="31">
        <v>110.41</v>
      </c>
    </row>
    <row r="219" spans="1:7">
      <c r="A219" s="9" t="s">
        <v>175</v>
      </c>
      <c r="B219" s="26">
        <v>0</v>
      </c>
      <c r="C219" s="23">
        <f>B219*180</f>
        <v>0</v>
      </c>
      <c r="D219" s="24">
        <f t="shared" si="25"/>
        <v>0</v>
      </c>
      <c r="E219" s="22">
        <v>2.34</v>
      </c>
      <c r="F219" s="31">
        <v>133.82</v>
      </c>
      <c r="G219" s="31">
        <v>96.8</v>
      </c>
    </row>
    <row r="220" spans="1:7">
      <c r="A220" s="9" t="s">
        <v>381</v>
      </c>
      <c r="B220" s="26">
        <v>0</v>
      </c>
      <c r="C220" s="23">
        <f t="shared" ref="C220" si="33">B220*180</f>
        <v>0</v>
      </c>
      <c r="D220" s="24">
        <f t="shared" si="25"/>
        <v>0</v>
      </c>
      <c r="E220" s="22">
        <v>0.26</v>
      </c>
      <c r="F220" s="31">
        <v>11.5</v>
      </c>
      <c r="G220" s="31">
        <v>9.15</v>
      </c>
    </row>
    <row r="221" spans="1:7">
      <c r="A221" s="9" t="s">
        <v>346</v>
      </c>
      <c r="B221" s="26">
        <v>0</v>
      </c>
      <c r="C221" s="23">
        <f t="shared" ref="C221" si="34">B221*180</f>
        <v>0</v>
      </c>
      <c r="D221" s="24">
        <f t="shared" si="25"/>
        <v>0</v>
      </c>
      <c r="E221" s="22">
        <v>0</v>
      </c>
      <c r="F221" s="31">
        <v>0</v>
      </c>
      <c r="G221" s="31">
        <v>0</v>
      </c>
    </row>
    <row r="222" spans="1:7">
      <c r="A222" s="9" t="s">
        <v>220</v>
      </c>
      <c r="B222" s="26">
        <v>0</v>
      </c>
      <c r="C222" s="23">
        <f t="shared" ref="C222" si="35">B222*180</f>
        <v>0</v>
      </c>
      <c r="D222" s="24">
        <f t="shared" si="25"/>
        <v>0</v>
      </c>
      <c r="E222" s="22">
        <v>0</v>
      </c>
      <c r="F222" s="31">
        <v>0</v>
      </c>
      <c r="G222" s="31">
        <v>0</v>
      </c>
    </row>
    <row r="223" spans="1:7">
      <c r="A223" s="9" t="s">
        <v>347</v>
      </c>
      <c r="B223" s="26">
        <v>0</v>
      </c>
      <c r="C223" s="23">
        <f t="shared" ref="C223" si="36">B223*180</f>
        <v>0</v>
      </c>
      <c r="D223" s="24">
        <f t="shared" si="25"/>
        <v>0</v>
      </c>
      <c r="E223" s="22">
        <v>0</v>
      </c>
      <c r="F223" s="31">
        <v>0</v>
      </c>
      <c r="G223" s="31">
        <v>0</v>
      </c>
    </row>
    <row r="224" spans="1:7">
      <c r="A224" s="9" t="s">
        <v>348</v>
      </c>
      <c r="B224" s="26">
        <v>0</v>
      </c>
      <c r="C224" s="23">
        <f t="shared" ref="C224" si="37">B224*180</f>
        <v>0</v>
      </c>
      <c r="D224" s="24">
        <f t="shared" si="25"/>
        <v>0</v>
      </c>
      <c r="E224" s="22">
        <v>0</v>
      </c>
      <c r="F224" s="31">
        <v>0</v>
      </c>
      <c r="G224" s="31">
        <v>0</v>
      </c>
    </row>
    <row r="225" spans="1:7">
      <c r="A225" s="9" t="s">
        <v>212</v>
      </c>
      <c r="B225" s="26">
        <v>0</v>
      </c>
      <c r="C225" s="23">
        <f>B225*180</f>
        <v>0</v>
      </c>
      <c r="D225" s="24">
        <f t="shared" si="25"/>
        <v>0</v>
      </c>
      <c r="E225" s="22">
        <v>0.3251</v>
      </c>
      <c r="F225" s="31">
        <v>13.5</v>
      </c>
      <c r="G225" s="31">
        <v>10.14</v>
      </c>
    </row>
    <row r="226" spans="1:7">
      <c r="A226" s="9" t="s">
        <v>79</v>
      </c>
      <c r="B226" s="26">
        <v>0</v>
      </c>
      <c r="C226" s="23">
        <f>B226*180</f>
        <v>0</v>
      </c>
      <c r="D226" s="24">
        <f t="shared" si="25"/>
        <v>0</v>
      </c>
      <c r="E226" s="22">
        <v>3.78</v>
      </c>
      <c r="F226" s="31">
        <v>423</v>
      </c>
      <c r="G226" s="31">
        <v>318.33999999999997</v>
      </c>
    </row>
    <row r="227" spans="1:7">
      <c r="A227" s="9" t="s">
        <v>321</v>
      </c>
      <c r="B227" s="26">
        <v>0</v>
      </c>
      <c r="C227" s="23">
        <f>B227*180</f>
        <v>0</v>
      </c>
      <c r="D227" s="24">
        <f t="shared" si="25"/>
        <v>0</v>
      </c>
      <c r="E227" s="22">
        <v>0.2447</v>
      </c>
      <c r="F227" s="31">
        <v>18.8</v>
      </c>
      <c r="G227" s="31">
        <v>13</v>
      </c>
    </row>
    <row r="228" spans="1:7">
      <c r="A228" s="9" t="s">
        <v>322</v>
      </c>
      <c r="B228" s="26">
        <v>0</v>
      </c>
      <c r="C228" s="23">
        <f>B228*180</f>
        <v>0</v>
      </c>
      <c r="D228" s="24">
        <f t="shared" si="25"/>
        <v>0</v>
      </c>
      <c r="E228" s="22">
        <v>0.2225</v>
      </c>
      <c r="F228" s="31">
        <v>26</v>
      </c>
      <c r="G228" s="31">
        <v>17.12</v>
      </c>
    </row>
    <row r="229" spans="1:7">
      <c r="A229" s="9" t="s">
        <v>349</v>
      </c>
      <c r="B229" s="26">
        <v>0</v>
      </c>
      <c r="C229" s="23">
        <f>B229*180</f>
        <v>0</v>
      </c>
      <c r="D229" s="24">
        <f t="shared" si="25"/>
        <v>0</v>
      </c>
      <c r="E229" s="22">
        <v>0</v>
      </c>
      <c r="F229" s="31">
        <v>0</v>
      </c>
      <c r="G229" s="31">
        <v>0</v>
      </c>
    </row>
    <row r="230" spans="1:7">
      <c r="A230" s="9" t="s">
        <v>136</v>
      </c>
      <c r="B230" s="26">
        <v>0</v>
      </c>
      <c r="C230" s="23">
        <f>B230*190</f>
        <v>0</v>
      </c>
      <c r="D230" s="24">
        <f t="shared" si="25"/>
        <v>0</v>
      </c>
      <c r="E230" s="22">
        <v>4.22</v>
      </c>
      <c r="F230" s="31">
        <v>346.42</v>
      </c>
      <c r="G230" s="31">
        <v>235.71</v>
      </c>
    </row>
    <row r="231" spans="1:7">
      <c r="A231" s="9" t="s">
        <v>316</v>
      </c>
      <c r="B231" s="26">
        <v>0</v>
      </c>
      <c r="C231" s="23">
        <f>B231*190</f>
        <v>0</v>
      </c>
      <c r="D231" s="24">
        <f t="shared" si="25"/>
        <v>0</v>
      </c>
      <c r="E231" s="22">
        <v>0</v>
      </c>
      <c r="F231" s="31">
        <v>0</v>
      </c>
      <c r="G231" s="31">
        <v>0</v>
      </c>
    </row>
    <row r="232" spans="1:7">
      <c r="A232" s="9" t="s">
        <v>135</v>
      </c>
      <c r="B232" s="26">
        <v>0</v>
      </c>
      <c r="C232" s="23">
        <f>B232*180</f>
        <v>0</v>
      </c>
      <c r="D232" s="24">
        <f t="shared" si="25"/>
        <v>0</v>
      </c>
      <c r="E232" s="22">
        <v>3.48</v>
      </c>
      <c r="F232" s="31">
        <v>220.87</v>
      </c>
      <c r="G232" s="31">
        <v>158.79</v>
      </c>
    </row>
    <row r="233" spans="1:7">
      <c r="A233" s="9" t="s">
        <v>176</v>
      </c>
      <c r="B233" s="26">
        <v>0</v>
      </c>
      <c r="C233" s="23">
        <f>B233*180</f>
        <v>0</v>
      </c>
      <c r="D233" s="24">
        <f t="shared" si="25"/>
        <v>0</v>
      </c>
      <c r="E233" s="22">
        <v>1.61</v>
      </c>
      <c r="F233" s="31">
        <v>152.16999999999999</v>
      </c>
      <c r="G233" s="31">
        <v>145.91999999999999</v>
      </c>
    </row>
    <row r="234" spans="1:7">
      <c r="A234" s="9" t="s">
        <v>238</v>
      </c>
      <c r="B234" s="26">
        <v>0</v>
      </c>
      <c r="C234" s="23">
        <f>B234*180</f>
        <v>0</v>
      </c>
      <c r="D234" s="24">
        <f t="shared" si="25"/>
        <v>0</v>
      </c>
      <c r="E234" s="22">
        <v>0.77</v>
      </c>
      <c r="F234" s="31">
        <v>58.2</v>
      </c>
      <c r="G234" s="31">
        <v>40.31</v>
      </c>
    </row>
    <row r="235" spans="1:7" s="2" customFormat="1">
      <c r="A235" s="36" t="s">
        <v>247</v>
      </c>
      <c r="B235" s="14">
        <f>SUM(B190:B234)</f>
        <v>5.52</v>
      </c>
      <c r="C235" s="15">
        <f>SUM(C190:C234)</f>
        <v>993.59999999999991</v>
      </c>
      <c r="D235" s="16">
        <f>SUM(D190:D234)</f>
        <v>794.88</v>
      </c>
      <c r="E235" s="14">
        <f>SUM(E190:E234)</f>
        <v>41.622300000000003</v>
      </c>
      <c r="F235" s="15">
        <f t="shared" ref="F235:G235" si="38">SUM(F190:F234)</f>
        <v>3221.7699999999995</v>
      </c>
      <c r="G235" s="15">
        <f t="shared" si="38"/>
        <v>2355.7600000000002</v>
      </c>
    </row>
    <row r="236" spans="1:7">
      <c r="A236" s="9" t="s">
        <v>134</v>
      </c>
      <c r="B236" s="26">
        <v>1.96</v>
      </c>
      <c r="C236" s="23">
        <f>B236*195</f>
        <v>382.2</v>
      </c>
      <c r="D236" s="24">
        <f t="shared" ref="D236:D271" si="39">C236*80/100</f>
        <v>305.76</v>
      </c>
      <c r="E236" s="43">
        <v>2.31</v>
      </c>
      <c r="F236" s="31">
        <v>295.64999999999998</v>
      </c>
      <c r="G236" s="31">
        <f>F236*80/100</f>
        <v>236.52</v>
      </c>
    </row>
    <row r="237" spans="1:7">
      <c r="A237" s="9" t="s">
        <v>384</v>
      </c>
      <c r="B237" s="26">
        <v>0</v>
      </c>
      <c r="C237" s="23">
        <v>0</v>
      </c>
      <c r="D237" s="24">
        <v>0</v>
      </c>
      <c r="E237" s="43">
        <v>1.38</v>
      </c>
      <c r="F237" s="31">
        <v>26.21</v>
      </c>
      <c r="G237" s="31">
        <f>F237*80/100</f>
        <v>20.968000000000004</v>
      </c>
    </row>
    <row r="238" spans="1:7">
      <c r="A238" s="9" t="s">
        <v>370</v>
      </c>
      <c r="B238" s="26">
        <v>13.36</v>
      </c>
      <c r="C238" s="23">
        <f>B238*195</f>
        <v>2605.1999999999998</v>
      </c>
      <c r="D238" s="24">
        <f t="shared" ref="D238" si="40">C238*80/100</f>
        <v>2084.16</v>
      </c>
      <c r="E238" s="43">
        <v>2.1800000000000002</v>
      </c>
      <c r="F238" s="31">
        <v>104.12</v>
      </c>
      <c r="G238" s="31">
        <f t="shared" ref="G238:G272" si="41">F238*80/100</f>
        <v>83.296000000000006</v>
      </c>
    </row>
    <row r="239" spans="1:7">
      <c r="A239" s="9" t="s">
        <v>249</v>
      </c>
      <c r="B239" s="26">
        <v>0</v>
      </c>
      <c r="C239" s="23">
        <f t="shared" ref="C239:C250" si="42">B239*195</f>
        <v>0</v>
      </c>
      <c r="D239" s="24">
        <f t="shared" si="39"/>
        <v>0</v>
      </c>
      <c r="E239" s="43">
        <v>0.15</v>
      </c>
      <c r="F239" s="31">
        <v>16.5</v>
      </c>
      <c r="G239" s="31">
        <f t="shared" si="41"/>
        <v>13.2</v>
      </c>
    </row>
    <row r="240" spans="1:7">
      <c r="A240" s="9" t="s">
        <v>118</v>
      </c>
      <c r="B240" s="26">
        <v>0</v>
      </c>
      <c r="C240" s="23">
        <f t="shared" si="42"/>
        <v>0</v>
      </c>
      <c r="D240" s="24">
        <f t="shared" si="39"/>
        <v>0</v>
      </c>
      <c r="E240" s="43">
        <v>1.02</v>
      </c>
      <c r="F240" s="31">
        <v>628.9</v>
      </c>
      <c r="G240" s="31">
        <f t="shared" si="41"/>
        <v>503.12</v>
      </c>
    </row>
    <row r="241" spans="1:7">
      <c r="A241" s="9" t="s">
        <v>393</v>
      </c>
      <c r="B241" s="26">
        <v>0</v>
      </c>
      <c r="C241" s="23">
        <v>0</v>
      </c>
      <c r="D241" s="24">
        <v>0</v>
      </c>
      <c r="E241" s="43">
        <v>0.16</v>
      </c>
      <c r="F241" s="31">
        <v>10.96</v>
      </c>
      <c r="G241" s="31">
        <f t="shared" si="41"/>
        <v>8.7680000000000007</v>
      </c>
    </row>
    <row r="242" spans="1:7">
      <c r="A242" s="9" t="s">
        <v>295</v>
      </c>
      <c r="B242" s="26">
        <v>0.42</v>
      </c>
      <c r="C242" s="23">
        <f>B242*195</f>
        <v>81.899999999999991</v>
      </c>
      <c r="D242" s="24">
        <f t="shared" si="39"/>
        <v>65.52</v>
      </c>
      <c r="E242" s="43">
        <v>0</v>
      </c>
      <c r="F242" s="31">
        <v>0</v>
      </c>
      <c r="G242" s="31">
        <f t="shared" si="41"/>
        <v>0</v>
      </c>
    </row>
    <row r="243" spans="1:7">
      <c r="A243" s="9" t="s">
        <v>133</v>
      </c>
      <c r="B243" s="26">
        <v>0</v>
      </c>
      <c r="C243" s="23">
        <f t="shared" si="42"/>
        <v>0</v>
      </c>
      <c r="D243" s="24">
        <f t="shared" si="39"/>
        <v>0</v>
      </c>
      <c r="E243" s="43">
        <v>0.57999999999999996</v>
      </c>
      <c r="F243" s="31">
        <v>83.98</v>
      </c>
      <c r="G243" s="31">
        <f t="shared" si="41"/>
        <v>67.184000000000012</v>
      </c>
    </row>
    <row r="244" spans="1:7">
      <c r="A244" s="9" t="s">
        <v>360</v>
      </c>
      <c r="B244" s="26">
        <v>0</v>
      </c>
      <c r="C244" s="23">
        <f t="shared" ref="C244" si="43">B244*195</f>
        <v>0</v>
      </c>
      <c r="D244" s="24">
        <f t="shared" ref="D244" si="44">C244*80/100</f>
        <v>0</v>
      </c>
      <c r="E244" s="43">
        <v>0</v>
      </c>
      <c r="F244" s="43">
        <v>0</v>
      </c>
      <c r="G244" s="31">
        <f t="shared" si="41"/>
        <v>0</v>
      </c>
    </row>
    <row r="245" spans="1:7">
      <c r="A245" s="9" t="s">
        <v>119</v>
      </c>
      <c r="B245" s="26">
        <v>1.35</v>
      </c>
      <c r="C245" s="23">
        <f t="shared" si="42"/>
        <v>263.25</v>
      </c>
      <c r="D245" s="24">
        <f t="shared" si="39"/>
        <v>210.6</v>
      </c>
      <c r="E245" s="43">
        <v>1.33</v>
      </c>
      <c r="F245" s="31">
        <v>66.849999999999994</v>
      </c>
      <c r="G245" s="31">
        <f t="shared" si="41"/>
        <v>53.48</v>
      </c>
    </row>
    <row r="246" spans="1:7">
      <c r="A246" s="9" t="s">
        <v>179</v>
      </c>
      <c r="B246" s="26">
        <v>5.59</v>
      </c>
      <c r="C246" s="23">
        <f>B246*195</f>
        <v>1090.05</v>
      </c>
      <c r="D246" s="24">
        <f>C246*80/100</f>
        <v>872.04</v>
      </c>
      <c r="E246" s="26">
        <v>1.54</v>
      </c>
      <c r="F246" s="23">
        <v>78.2</v>
      </c>
      <c r="G246" s="31">
        <f t="shared" si="41"/>
        <v>62.56</v>
      </c>
    </row>
    <row r="247" spans="1:7">
      <c r="A247" s="9" t="s">
        <v>120</v>
      </c>
      <c r="B247" s="26">
        <v>0</v>
      </c>
      <c r="C247" s="23">
        <f t="shared" si="42"/>
        <v>0</v>
      </c>
      <c r="D247" s="24">
        <f t="shared" si="39"/>
        <v>0</v>
      </c>
      <c r="E247" s="43">
        <v>0.26</v>
      </c>
      <c r="F247" s="31">
        <v>42.6</v>
      </c>
      <c r="G247" s="31">
        <f t="shared" si="41"/>
        <v>34.08</v>
      </c>
    </row>
    <row r="248" spans="1:7">
      <c r="A248" s="9" t="s">
        <v>121</v>
      </c>
      <c r="B248" s="26">
        <v>0.96</v>
      </c>
      <c r="C248" s="23">
        <f t="shared" si="42"/>
        <v>187.2</v>
      </c>
      <c r="D248" s="24">
        <f t="shared" si="39"/>
        <v>149.76</v>
      </c>
      <c r="E248" s="43">
        <v>0.93</v>
      </c>
      <c r="F248" s="31">
        <v>48</v>
      </c>
      <c r="G248" s="31">
        <f t="shared" si="41"/>
        <v>38.4</v>
      </c>
    </row>
    <row r="249" spans="1:7">
      <c r="A249" s="9" t="s">
        <v>117</v>
      </c>
      <c r="B249" s="26">
        <v>7.21</v>
      </c>
      <c r="C249" s="23">
        <f t="shared" si="42"/>
        <v>1405.95</v>
      </c>
      <c r="D249" s="24">
        <f t="shared" si="39"/>
        <v>1124.76</v>
      </c>
      <c r="E249" s="43">
        <v>2.87</v>
      </c>
      <c r="F249" s="31">
        <v>96.93</v>
      </c>
      <c r="G249" s="31">
        <f t="shared" si="41"/>
        <v>77.544000000000011</v>
      </c>
    </row>
    <row r="250" spans="1:7">
      <c r="A250" s="9" t="s">
        <v>122</v>
      </c>
      <c r="B250" s="26">
        <v>4.79</v>
      </c>
      <c r="C250" s="23">
        <f t="shared" si="42"/>
        <v>934.05</v>
      </c>
      <c r="D250" s="24">
        <f t="shared" si="39"/>
        <v>747.24</v>
      </c>
      <c r="E250" s="26">
        <v>1.1200000000000001</v>
      </c>
      <c r="F250" s="23">
        <v>43</v>
      </c>
      <c r="G250" s="31">
        <f t="shared" si="41"/>
        <v>34.4</v>
      </c>
    </row>
    <row r="251" spans="1:7">
      <c r="A251" s="9" t="s">
        <v>180</v>
      </c>
      <c r="B251" s="26">
        <v>5.83</v>
      </c>
      <c r="C251" s="23">
        <f>B251*195</f>
        <v>1136.8499999999999</v>
      </c>
      <c r="D251" s="24">
        <f>C251*80/100</f>
        <v>909.48</v>
      </c>
      <c r="E251" s="43">
        <v>0.19</v>
      </c>
      <c r="F251" s="23">
        <v>10.95</v>
      </c>
      <c r="G251" s="31">
        <f t="shared" si="41"/>
        <v>8.76</v>
      </c>
    </row>
    <row r="252" spans="1:7">
      <c r="A252" s="9" t="s">
        <v>211</v>
      </c>
      <c r="B252" s="26">
        <v>1.01</v>
      </c>
      <c r="C252" s="23">
        <f>B252*195</f>
        <v>196.95</v>
      </c>
      <c r="D252" s="24">
        <f>C252*80/100</f>
        <v>157.56</v>
      </c>
      <c r="E252" s="49">
        <v>0</v>
      </c>
      <c r="F252" s="22">
        <v>0</v>
      </c>
      <c r="G252" s="31">
        <f t="shared" si="41"/>
        <v>0</v>
      </c>
    </row>
    <row r="253" spans="1:7">
      <c r="A253" s="9" t="s">
        <v>132</v>
      </c>
      <c r="B253" s="26">
        <v>0</v>
      </c>
      <c r="C253" s="23">
        <f>B253*120</f>
        <v>0</v>
      </c>
      <c r="D253" s="24">
        <v>0</v>
      </c>
      <c r="E253" s="43">
        <v>3.37</v>
      </c>
      <c r="F253" s="31">
        <v>490.4</v>
      </c>
      <c r="G253" s="31">
        <f t="shared" si="41"/>
        <v>392.32</v>
      </c>
    </row>
    <row r="254" spans="1:7">
      <c r="A254" s="9" t="s">
        <v>250</v>
      </c>
      <c r="B254" s="26">
        <v>0</v>
      </c>
      <c r="C254" s="23">
        <f>B254*230</f>
        <v>0</v>
      </c>
      <c r="D254" s="24">
        <f t="shared" si="39"/>
        <v>0</v>
      </c>
      <c r="E254" s="43">
        <v>0</v>
      </c>
      <c r="F254" s="31">
        <v>0</v>
      </c>
      <c r="G254" s="31">
        <f t="shared" si="41"/>
        <v>0</v>
      </c>
    </row>
    <row r="255" spans="1:7">
      <c r="A255" s="9" t="s">
        <v>131</v>
      </c>
      <c r="B255" s="26">
        <v>0</v>
      </c>
      <c r="C255" s="23">
        <f t="shared" ref="C255" si="45">B255*230</f>
        <v>0</v>
      </c>
      <c r="D255" s="24">
        <f t="shared" si="39"/>
        <v>0</v>
      </c>
      <c r="E255" s="43">
        <v>9.17</v>
      </c>
      <c r="F255" s="31">
        <v>607.11</v>
      </c>
      <c r="G255" s="31">
        <f t="shared" si="41"/>
        <v>485.68800000000005</v>
      </c>
    </row>
    <row r="256" spans="1:7">
      <c r="A256" s="9" t="s">
        <v>130</v>
      </c>
      <c r="B256" s="26">
        <v>0</v>
      </c>
      <c r="C256" s="23">
        <f t="shared" ref="C256:C266" si="46">B256*195</f>
        <v>0</v>
      </c>
      <c r="D256" s="24">
        <f t="shared" si="39"/>
        <v>0</v>
      </c>
      <c r="E256" s="43">
        <v>0.47</v>
      </c>
      <c r="F256" s="31">
        <v>2672.2</v>
      </c>
      <c r="G256" s="31">
        <f t="shared" si="41"/>
        <v>2137.7600000000002</v>
      </c>
    </row>
    <row r="257" spans="1:7">
      <c r="A257" s="9" t="s">
        <v>123</v>
      </c>
      <c r="B257" s="26">
        <v>0.02</v>
      </c>
      <c r="C257" s="23">
        <f t="shared" si="46"/>
        <v>3.9</v>
      </c>
      <c r="D257" s="24">
        <f t="shared" si="39"/>
        <v>3.12</v>
      </c>
      <c r="E257" s="43">
        <v>0.56999999999999995</v>
      </c>
      <c r="F257" s="31">
        <v>24.7</v>
      </c>
      <c r="G257" s="31">
        <f t="shared" si="41"/>
        <v>19.760000000000002</v>
      </c>
    </row>
    <row r="258" spans="1:7">
      <c r="A258" s="9" t="s">
        <v>387</v>
      </c>
      <c r="B258" s="26">
        <v>0</v>
      </c>
      <c r="C258" s="23">
        <v>0</v>
      </c>
      <c r="D258" s="24">
        <v>0</v>
      </c>
      <c r="E258" s="43">
        <v>0.17</v>
      </c>
      <c r="F258" s="31">
        <v>10.24</v>
      </c>
      <c r="G258" s="31">
        <f t="shared" si="41"/>
        <v>8.1920000000000002</v>
      </c>
    </row>
    <row r="259" spans="1:7">
      <c r="A259" s="9" t="s">
        <v>213</v>
      </c>
      <c r="B259" s="26">
        <v>0.06</v>
      </c>
      <c r="C259" s="23">
        <f t="shared" ref="C259" si="47">B259*195</f>
        <v>11.7</v>
      </c>
      <c r="D259" s="24">
        <f t="shared" ref="D259" si="48">C259*80/100</f>
        <v>9.36</v>
      </c>
      <c r="E259" s="26">
        <v>0</v>
      </c>
      <c r="F259" s="23">
        <v>0</v>
      </c>
      <c r="G259" s="31">
        <f t="shared" si="41"/>
        <v>0</v>
      </c>
    </row>
    <row r="260" spans="1:7">
      <c r="A260" s="9" t="s">
        <v>371</v>
      </c>
      <c r="B260" s="26">
        <v>11.87</v>
      </c>
      <c r="C260" s="23">
        <f t="shared" ref="C260" si="49">B260*195</f>
        <v>2314.6499999999996</v>
      </c>
      <c r="D260" s="24">
        <f t="shared" ref="D260" si="50">C260*80/100</f>
        <v>1851.7199999999998</v>
      </c>
      <c r="E260" s="26">
        <v>5.7</v>
      </c>
      <c r="F260" s="23">
        <v>259.77</v>
      </c>
      <c r="G260" s="31">
        <f t="shared" si="41"/>
        <v>207.81599999999997</v>
      </c>
    </row>
    <row r="261" spans="1:7">
      <c r="A261" s="9" t="s">
        <v>124</v>
      </c>
      <c r="B261" s="26">
        <v>2.4900000000000002</v>
      </c>
      <c r="C261" s="23">
        <f t="shared" si="46"/>
        <v>485.55000000000007</v>
      </c>
      <c r="D261" s="24">
        <f t="shared" si="39"/>
        <v>388.44000000000005</v>
      </c>
      <c r="E261" s="26">
        <v>0.14000000000000001</v>
      </c>
      <c r="F261" s="23">
        <v>9.02</v>
      </c>
      <c r="G261" s="31">
        <f t="shared" si="41"/>
        <v>7.2159999999999993</v>
      </c>
    </row>
    <row r="262" spans="1:7">
      <c r="A262" s="9" t="s">
        <v>125</v>
      </c>
      <c r="B262" s="26">
        <v>1.94</v>
      </c>
      <c r="C262" s="23">
        <f t="shared" si="46"/>
        <v>378.3</v>
      </c>
      <c r="D262" s="24">
        <f t="shared" si="39"/>
        <v>302.64</v>
      </c>
      <c r="E262" s="43">
        <v>0.73</v>
      </c>
      <c r="F262" s="31">
        <v>67.180000000000007</v>
      </c>
      <c r="G262" s="31">
        <f t="shared" si="41"/>
        <v>53.744000000000007</v>
      </c>
    </row>
    <row r="263" spans="1:7">
      <c r="A263" s="9" t="s">
        <v>126</v>
      </c>
      <c r="B263" s="26">
        <v>1.03</v>
      </c>
      <c r="C263" s="23">
        <f t="shared" si="46"/>
        <v>200.85</v>
      </c>
      <c r="D263" s="24">
        <f t="shared" si="39"/>
        <v>160.68</v>
      </c>
      <c r="E263" s="26">
        <v>0.02</v>
      </c>
      <c r="F263" s="23">
        <v>2.48</v>
      </c>
      <c r="G263" s="31">
        <f t="shared" si="41"/>
        <v>1.984</v>
      </c>
    </row>
    <row r="264" spans="1:7">
      <c r="A264" s="9" t="s">
        <v>127</v>
      </c>
      <c r="B264" s="26">
        <v>2.1</v>
      </c>
      <c r="C264" s="23">
        <f t="shared" si="46"/>
        <v>409.5</v>
      </c>
      <c r="D264" s="24">
        <f t="shared" si="39"/>
        <v>327.60000000000002</v>
      </c>
      <c r="E264" s="43">
        <v>0.62</v>
      </c>
      <c r="F264" s="31">
        <v>32.83</v>
      </c>
      <c r="G264" s="31">
        <f t="shared" si="41"/>
        <v>26.263999999999996</v>
      </c>
    </row>
    <row r="265" spans="1:7">
      <c r="A265" s="9" t="s">
        <v>181</v>
      </c>
      <c r="B265" s="26">
        <v>1.97</v>
      </c>
      <c r="C265" s="23">
        <f t="shared" si="46"/>
        <v>384.15</v>
      </c>
      <c r="D265" s="24">
        <f>C265*80/100</f>
        <v>307.32</v>
      </c>
      <c r="E265" s="26">
        <v>1.26</v>
      </c>
      <c r="F265" s="23">
        <v>47</v>
      </c>
      <c r="G265" s="31">
        <f t="shared" si="41"/>
        <v>37.6</v>
      </c>
    </row>
    <row r="266" spans="1:7">
      <c r="A266" s="9" t="s">
        <v>128</v>
      </c>
      <c r="B266" s="26">
        <v>0.01</v>
      </c>
      <c r="C266" s="23">
        <f t="shared" si="46"/>
        <v>1.95</v>
      </c>
      <c r="D266" s="24">
        <f t="shared" si="39"/>
        <v>1.56</v>
      </c>
      <c r="E266" s="43">
        <v>1.21</v>
      </c>
      <c r="F266" s="31">
        <v>339.59</v>
      </c>
      <c r="G266" s="31">
        <f t="shared" si="41"/>
        <v>271.67199999999997</v>
      </c>
    </row>
    <row r="267" spans="1:7">
      <c r="A267" s="9" t="s">
        <v>158</v>
      </c>
      <c r="B267" s="26">
        <v>0</v>
      </c>
      <c r="C267" s="23">
        <f>B267*230</f>
        <v>0</v>
      </c>
      <c r="D267" s="24">
        <f>C267*80/100</f>
        <v>0</v>
      </c>
      <c r="E267" s="43">
        <v>1.21</v>
      </c>
      <c r="F267" s="31">
        <v>169.83</v>
      </c>
      <c r="G267" s="31">
        <f t="shared" si="41"/>
        <v>135.864</v>
      </c>
    </row>
    <row r="268" spans="1:7">
      <c r="A268" s="9" t="s">
        <v>383</v>
      </c>
      <c r="B268" s="26">
        <v>0</v>
      </c>
      <c r="C268" s="23">
        <v>0</v>
      </c>
      <c r="D268" s="24">
        <v>0</v>
      </c>
      <c r="E268" s="43">
        <v>0.43</v>
      </c>
      <c r="F268" s="31">
        <v>23.1</v>
      </c>
      <c r="G268" s="31">
        <f>F268*60/100</f>
        <v>13.86</v>
      </c>
    </row>
    <row r="269" spans="1:7">
      <c r="A269" s="9" t="s">
        <v>159</v>
      </c>
      <c r="B269" s="26">
        <v>0.1</v>
      </c>
      <c r="C269" s="23">
        <f>B269*195</f>
        <v>19.5</v>
      </c>
      <c r="D269" s="24">
        <f t="shared" si="39"/>
        <v>15.6</v>
      </c>
      <c r="E269" s="43">
        <v>1.74</v>
      </c>
      <c r="F269" s="31">
        <v>271.55</v>
      </c>
      <c r="G269" s="31">
        <f t="shared" si="41"/>
        <v>217.24</v>
      </c>
    </row>
    <row r="270" spans="1:7">
      <c r="A270" s="9" t="s">
        <v>395</v>
      </c>
      <c r="B270" s="26">
        <v>0</v>
      </c>
      <c r="C270" s="23">
        <v>0</v>
      </c>
      <c r="D270" s="24">
        <v>0</v>
      </c>
      <c r="E270" s="43">
        <v>0.24</v>
      </c>
      <c r="F270" s="31">
        <v>8.81</v>
      </c>
      <c r="G270" s="31">
        <f t="shared" si="41"/>
        <v>7.0480000000000009</v>
      </c>
    </row>
    <row r="271" spans="1:7">
      <c r="A271" s="9" t="s">
        <v>129</v>
      </c>
      <c r="B271" s="26">
        <v>27.96</v>
      </c>
      <c r="C271" s="23">
        <f>B271*195</f>
        <v>5452.2</v>
      </c>
      <c r="D271" s="24">
        <f t="shared" si="39"/>
        <v>4361.76</v>
      </c>
      <c r="E271" s="47">
        <v>4.32</v>
      </c>
      <c r="F271" s="46">
        <v>231.02</v>
      </c>
      <c r="G271" s="46">
        <f t="shared" si="41"/>
        <v>184.81600000000003</v>
      </c>
    </row>
    <row r="272" spans="1:7">
      <c r="A272" s="35" t="s">
        <v>399</v>
      </c>
      <c r="B272" s="39">
        <v>0</v>
      </c>
      <c r="C272" s="20">
        <v>0</v>
      </c>
      <c r="D272" s="21">
        <v>0</v>
      </c>
      <c r="E272" s="44">
        <v>0.32</v>
      </c>
      <c r="F272" s="45">
        <v>27.55</v>
      </c>
      <c r="G272" s="45">
        <f t="shared" si="41"/>
        <v>22.04</v>
      </c>
    </row>
    <row r="273" spans="1:7">
      <c r="A273" s="9" t="s">
        <v>248</v>
      </c>
      <c r="B273" s="8">
        <f>SUM(B236:B271)</f>
        <v>92.03</v>
      </c>
      <c r="C273" s="10">
        <f t="shared" ref="C273:D273" si="51">SUM(C236:C271)</f>
        <v>17945.849999999999</v>
      </c>
      <c r="D273" s="11">
        <f t="shared" si="51"/>
        <v>14356.68</v>
      </c>
      <c r="E273" s="8">
        <f>SUM(E236:E272)</f>
        <v>47.710000000000008</v>
      </c>
      <c r="F273" s="10">
        <f>SUM(F236:F272)</f>
        <v>6847.2300000000005</v>
      </c>
      <c r="G273" s="10">
        <f>SUM(G236:G272)</f>
        <v>5473.1639999999998</v>
      </c>
    </row>
    <row r="274" spans="1:7">
      <c r="A274" s="34" t="s">
        <v>98</v>
      </c>
      <c r="B274" s="14">
        <f>SUM(B273,B235)</f>
        <v>97.55</v>
      </c>
      <c r="C274" s="15">
        <f>C235+C273</f>
        <v>18939.449999999997</v>
      </c>
      <c r="D274" s="16">
        <f>D235+D273</f>
        <v>15151.56</v>
      </c>
      <c r="E274" s="14">
        <f>E235+E273</f>
        <v>89.332300000000004</v>
      </c>
      <c r="F274" s="15">
        <f>F235+F273</f>
        <v>10069</v>
      </c>
      <c r="G274" s="15">
        <f>SUM(G235,G273)</f>
        <v>7828.924</v>
      </c>
    </row>
    <row r="275" spans="1:7" s="2" customFormat="1">
      <c r="A275" s="37" t="s">
        <v>104</v>
      </c>
      <c r="B275" s="17">
        <f t="shared" ref="B275:G275" si="52">SUM(B274,B189)</f>
        <v>5415.6098000000002</v>
      </c>
      <c r="C275" s="18">
        <f t="shared" si="52"/>
        <v>691011.35649999999</v>
      </c>
      <c r="D275" s="19">
        <f t="shared" si="52"/>
        <v>485601.89455000003</v>
      </c>
      <c r="E275" s="17">
        <f t="shared" si="52"/>
        <v>5097.6023000000005</v>
      </c>
      <c r="F275" s="18">
        <f t="shared" si="52"/>
        <v>410732.46000000014</v>
      </c>
      <c r="G275" s="18">
        <f t="shared" si="52"/>
        <v>281562.65399999998</v>
      </c>
    </row>
    <row r="277" spans="1:7">
      <c r="A277" s="38" t="s">
        <v>364</v>
      </c>
      <c r="B277" s="6"/>
      <c r="F277" s="6"/>
      <c r="G277" s="46"/>
    </row>
    <row r="278" spans="1:7">
      <c r="A278" s="38" t="s">
        <v>365</v>
      </c>
    </row>
    <row r="279" spans="1:7">
      <c r="A279" s="38" t="s">
        <v>239</v>
      </c>
    </row>
    <row r="281" spans="1:7" s="2" customFormat="1">
      <c r="A281" s="9" t="s">
        <v>362</v>
      </c>
      <c r="B281" s="8">
        <v>95.05</v>
      </c>
      <c r="C281" s="10">
        <f>B281*140</f>
        <v>13307</v>
      </c>
      <c r="D281" s="10">
        <f>C281*70/100</f>
        <v>9314.9</v>
      </c>
      <c r="E281" s="8">
        <v>94.56</v>
      </c>
      <c r="F281" s="10">
        <v>11052</v>
      </c>
      <c r="G281" s="10">
        <f>F281*70/100</f>
        <v>7736.4</v>
      </c>
    </row>
    <row r="283" spans="1:7">
      <c r="A283" s="30" t="s">
        <v>207</v>
      </c>
    </row>
    <row r="284" spans="1:7">
      <c r="A284" s="50" t="s">
        <v>406</v>
      </c>
    </row>
  </sheetData>
  <mergeCells count="2">
    <mergeCell ref="C1:D1"/>
    <mergeCell ref="F1:G1"/>
  </mergeCells>
  <printOptions horizontalCentered="1" gridLines="1"/>
  <pageMargins left="0.15748031496062992" right="0.15748031496062992" top="0.39370078740157483" bottom="0.35433070866141736" header="0.15748031496062992" footer="0.15748031496062992"/>
  <pageSetup paperSize="9" orientation="portrait" r:id="rId1"/>
  <headerFooter>
    <oddHeader>&amp;C&amp;"Times New Roman,Fett Kursiv"Superficie e produzione dei vini D.O.C. ed I.G.T. dell'Alto Adige</oddHeader>
    <oddFooter>&amp;L&amp;"Times New Roman,Normale"&amp;9ODC_STAT_03_2018_AV_STAT&amp;R&amp;"Times New Roman,Normale"&amp;P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DOC_IGT_dt</vt:lpstr>
      <vt:lpstr>DOC_IGT_ital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2018-03-08T07:04:33Z</cp:lastPrinted>
  <dcterms:created xsi:type="dcterms:W3CDTF">2007-02-27T08:30:36Z</dcterms:created>
  <dcterms:modified xsi:type="dcterms:W3CDTF">2018-06-06T07:00:03Z</dcterms:modified>
</cp:coreProperties>
</file>