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DC\5_KOMM\5_6_Statistiken\WBR\Statistik WBR 2018\"/>
    </mc:Choice>
  </mc:AlternateContent>
  <bookViews>
    <workbookView xWindow="0" yWindow="0" windowWidth="28800" windowHeight="11760"/>
  </bookViews>
  <sheets>
    <sheet name="DOC_IGT_dt" sheetId="1" r:id="rId1"/>
    <sheet name="DOC_IGT_ita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G16" i="1"/>
  <c r="C229" i="2" l="1"/>
  <c r="D229" i="2" s="1"/>
  <c r="C229" i="1"/>
  <c r="D229" i="1" s="1"/>
  <c r="C295" i="1" l="1"/>
  <c r="D295" i="1" s="1"/>
  <c r="F287" i="1"/>
  <c r="E287" i="1"/>
  <c r="B287" i="1"/>
  <c r="C285" i="1"/>
  <c r="D285" i="1" s="1"/>
  <c r="G284" i="1"/>
  <c r="C283" i="1"/>
  <c r="D283" i="1" s="1"/>
  <c r="C281" i="1"/>
  <c r="D281" i="1" s="1"/>
  <c r="C280" i="1"/>
  <c r="D280" i="1" s="1"/>
  <c r="D279" i="1"/>
  <c r="C279" i="1"/>
  <c r="C278" i="1"/>
  <c r="D278" i="1" s="1"/>
  <c r="G277" i="1"/>
  <c r="C277" i="1"/>
  <c r="D277" i="1" s="1"/>
  <c r="C276" i="1"/>
  <c r="D276" i="1" s="1"/>
  <c r="D275" i="1"/>
  <c r="C275" i="1"/>
  <c r="C274" i="1"/>
  <c r="D274" i="1" s="1"/>
  <c r="G273" i="1"/>
  <c r="C273" i="1"/>
  <c r="D273" i="1" s="1"/>
  <c r="G272" i="1"/>
  <c r="C271" i="1"/>
  <c r="D271" i="1" s="1"/>
  <c r="C270" i="1"/>
  <c r="D270" i="1" s="1"/>
  <c r="C269" i="1"/>
  <c r="D269" i="1" s="1"/>
  <c r="C268" i="1"/>
  <c r="D268" i="1" s="1"/>
  <c r="C267" i="1"/>
  <c r="C266" i="1"/>
  <c r="D266" i="1" s="1"/>
  <c r="C265" i="1"/>
  <c r="D265" i="1" s="1"/>
  <c r="C264" i="1"/>
  <c r="D264" i="1" s="1"/>
  <c r="C263" i="1"/>
  <c r="D263" i="1" s="1"/>
  <c r="C262" i="1"/>
  <c r="D262" i="1" s="1"/>
  <c r="C261" i="1"/>
  <c r="D261" i="1" s="1"/>
  <c r="C260" i="1"/>
  <c r="D260" i="1" s="1"/>
  <c r="G259" i="1"/>
  <c r="C259" i="1"/>
  <c r="D259" i="1" s="1"/>
  <c r="C258" i="1"/>
  <c r="D258" i="1" s="1"/>
  <c r="G257" i="1"/>
  <c r="C257" i="1"/>
  <c r="D257" i="1" s="1"/>
  <c r="G256" i="1"/>
  <c r="C255" i="1"/>
  <c r="D255" i="1" s="1"/>
  <c r="C254" i="1"/>
  <c r="D254" i="1" s="1"/>
  <c r="C253" i="1"/>
  <c r="C251" i="1"/>
  <c r="D251" i="1" s="1"/>
  <c r="G250" i="1"/>
  <c r="F250" i="1"/>
  <c r="F288" i="1" s="1"/>
  <c r="E250" i="1"/>
  <c r="B250" i="1"/>
  <c r="C249" i="1"/>
  <c r="D249" i="1" s="1"/>
  <c r="C248" i="1"/>
  <c r="D248" i="1" s="1"/>
  <c r="C247" i="1"/>
  <c r="D247" i="1" s="1"/>
  <c r="C246" i="1"/>
  <c r="D246" i="1" s="1"/>
  <c r="C245" i="1"/>
  <c r="D245" i="1" s="1"/>
  <c r="C244" i="1"/>
  <c r="D244" i="1" s="1"/>
  <c r="C243" i="1"/>
  <c r="D243" i="1" s="1"/>
  <c r="C242" i="1"/>
  <c r="D242" i="1" s="1"/>
  <c r="C241" i="1"/>
  <c r="D241" i="1" s="1"/>
  <c r="C240" i="1"/>
  <c r="D240" i="1" s="1"/>
  <c r="C239" i="1"/>
  <c r="D239" i="1" s="1"/>
  <c r="C238" i="1"/>
  <c r="D238" i="1" s="1"/>
  <c r="D237" i="1"/>
  <c r="C237" i="1"/>
  <c r="C236" i="1"/>
  <c r="D236" i="1" s="1"/>
  <c r="C235" i="1"/>
  <c r="D235" i="1" s="1"/>
  <c r="C234" i="1"/>
  <c r="D234" i="1" s="1"/>
  <c r="C231" i="1"/>
  <c r="D231" i="1" s="1"/>
  <c r="C230" i="1"/>
  <c r="D230" i="1" s="1"/>
  <c r="C228" i="1"/>
  <c r="D228" i="1" s="1"/>
  <c r="C227" i="1"/>
  <c r="D227" i="1" s="1"/>
  <c r="C225" i="1"/>
  <c r="D225" i="1" s="1"/>
  <c r="C224" i="1"/>
  <c r="D224" i="1" s="1"/>
  <c r="C223" i="1"/>
  <c r="D223" i="1" s="1"/>
  <c r="C222" i="1"/>
  <c r="D222" i="1" s="1"/>
  <c r="C221" i="1"/>
  <c r="D221" i="1" s="1"/>
  <c r="C220" i="1"/>
  <c r="D220" i="1" s="1"/>
  <c r="C219" i="1"/>
  <c r="D219" i="1" s="1"/>
  <c r="C218" i="1"/>
  <c r="D218" i="1" s="1"/>
  <c r="C217" i="1"/>
  <c r="D217" i="1" s="1"/>
  <c r="C215" i="1"/>
  <c r="D215" i="1" s="1"/>
  <c r="C213" i="1"/>
  <c r="D213" i="1" s="1"/>
  <c r="C212" i="1"/>
  <c r="D212" i="1" s="1"/>
  <c r="C211" i="1"/>
  <c r="D211" i="1" s="1"/>
  <c r="C210" i="1"/>
  <c r="D210" i="1" s="1"/>
  <c r="C208" i="1"/>
  <c r="D208" i="1" s="1"/>
  <c r="C207" i="1"/>
  <c r="D207" i="1" s="1"/>
  <c r="C206" i="1"/>
  <c r="D206" i="1" s="1"/>
  <c r="C205" i="1"/>
  <c r="D205" i="1" s="1"/>
  <c r="C204" i="1"/>
  <c r="D204" i="1" s="1"/>
  <c r="C203" i="1"/>
  <c r="D203" i="1" s="1"/>
  <c r="C202" i="1"/>
  <c r="D202" i="1" s="1"/>
  <c r="C201" i="1"/>
  <c r="D201" i="1" s="1"/>
  <c r="C200" i="1"/>
  <c r="D200" i="1" s="1"/>
  <c r="C199" i="1"/>
  <c r="D197" i="1"/>
  <c r="C189" i="1"/>
  <c r="D189" i="1" s="1"/>
  <c r="G187" i="1"/>
  <c r="F187" i="1"/>
  <c r="E187" i="1"/>
  <c r="B187" i="1"/>
  <c r="C187" i="1" s="1"/>
  <c r="D187" i="1" s="1"/>
  <c r="D185" i="1"/>
  <c r="C185" i="1"/>
  <c r="C183" i="1"/>
  <c r="D183" i="1" s="1"/>
  <c r="G181" i="1"/>
  <c r="F181" i="1"/>
  <c r="E181" i="1"/>
  <c r="B181" i="1"/>
  <c r="C179" i="1"/>
  <c r="C181" i="1" s="1"/>
  <c r="C177" i="1"/>
  <c r="D177" i="1" s="1"/>
  <c r="G175" i="1"/>
  <c r="F175" i="1"/>
  <c r="E175" i="1"/>
  <c r="B175" i="1"/>
  <c r="C173" i="1"/>
  <c r="D173" i="1" s="1"/>
  <c r="D175" i="1" s="1"/>
  <c r="C171" i="1"/>
  <c r="D171" i="1" s="1"/>
  <c r="D169" i="1"/>
  <c r="C169" i="1"/>
  <c r="G167" i="1"/>
  <c r="F167" i="1"/>
  <c r="E167" i="1"/>
  <c r="B167" i="1"/>
  <c r="C167" i="1" s="1"/>
  <c r="D167" i="1" s="1"/>
  <c r="C165" i="1"/>
  <c r="D165" i="1" s="1"/>
  <c r="G163" i="1"/>
  <c r="F163" i="1"/>
  <c r="E163" i="1"/>
  <c r="B163" i="1"/>
  <c r="C163" i="1" s="1"/>
  <c r="D163" i="1" s="1"/>
  <c r="C161" i="1"/>
  <c r="D161" i="1" s="1"/>
  <c r="G159" i="1"/>
  <c r="F159" i="1"/>
  <c r="E159" i="1"/>
  <c r="B159" i="1"/>
  <c r="C157" i="1"/>
  <c r="C159" i="1" s="1"/>
  <c r="G155" i="1"/>
  <c r="F155" i="1"/>
  <c r="E155" i="1"/>
  <c r="B155" i="1"/>
  <c r="C153" i="1"/>
  <c r="D153" i="1" s="1"/>
  <c r="D155" i="1" s="1"/>
  <c r="C151" i="1"/>
  <c r="D151" i="1" s="1"/>
  <c r="G149" i="1"/>
  <c r="F149" i="1"/>
  <c r="E149" i="1"/>
  <c r="B149" i="1"/>
  <c r="C147" i="1"/>
  <c r="C149" i="1" s="1"/>
  <c r="C145" i="1"/>
  <c r="D145" i="1" s="1"/>
  <c r="C143" i="1"/>
  <c r="D143" i="1" s="1"/>
  <c r="G141" i="1"/>
  <c r="F141" i="1"/>
  <c r="E141" i="1"/>
  <c r="B141" i="1"/>
  <c r="C138" i="1"/>
  <c r="D138" i="1" s="1"/>
  <c r="D141" i="1" s="1"/>
  <c r="C136" i="1"/>
  <c r="D136" i="1" s="1"/>
  <c r="G134" i="1"/>
  <c r="F134" i="1"/>
  <c r="E134" i="1"/>
  <c r="B134" i="1"/>
  <c r="C132" i="1"/>
  <c r="C131" i="1"/>
  <c r="D131" i="1" s="1"/>
  <c r="C129" i="1"/>
  <c r="D129" i="1" s="1"/>
  <c r="G127" i="1"/>
  <c r="F127" i="1"/>
  <c r="E127" i="1"/>
  <c r="B127" i="1"/>
  <c r="C124" i="1"/>
  <c r="D124" i="1" s="1"/>
  <c r="C123" i="1"/>
  <c r="D123" i="1" s="1"/>
  <c r="D127" i="1" s="1"/>
  <c r="G121" i="1"/>
  <c r="F121" i="1"/>
  <c r="E121" i="1"/>
  <c r="B121" i="1"/>
  <c r="C120" i="1"/>
  <c r="D120" i="1" s="1"/>
  <c r="D119" i="1"/>
  <c r="C119" i="1"/>
  <c r="G117" i="1"/>
  <c r="F117" i="1"/>
  <c r="E117" i="1"/>
  <c r="B117" i="1"/>
  <c r="D116" i="1"/>
  <c r="C116" i="1"/>
  <c r="C115" i="1"/>
  <c r="F113" i="1"/>
  <c r="E113" i="1"/>
  <c r="B113" i="1"/>
  <c r="C112" i="1"/>
  <c r="D112" i="1" s="1"/>
  <c r="C111" i="1"/>
  <c r="G109" i="1"/>
  <c r="F109" i="1"/>
  <c r="E109" i="1"/>
  <c r="B109" i="1"/>
  <c r="C107" i="1"/>
  <c r="D107" i="1" s="1"/>
  <c r="C106" i="1"/>
  <c r="C102" i="1"/>
  <c r="D102" i="1" s="1"/>
  <c r="C100" i="1"/>
  <c r="D100" i="1" s="1"/>
  <c r="G98" i="1"/>
  <c r="F98" i="1"/>
  <c r="E98" i="1"/>
  <c r="B98" i="1"/>
  <c r="D95" i="1"/>
  <c r="D98" i="1" s="1"/>
  <c r="C95" i="1"/>
  <c r="C98" i="1" s="1"/>
  <c r="G93" i="1"/>
  <c r="F93" i="1"/>
  <c r="E93" i="1"/>
  <c r="B93" i="1"/>
  <c r="C90" i="1"/>
  <c r="D90" i="1" s="1"/>
  <c r="D93" i="1" s="1"/>
  <c r="C88" i="1"/>
  <c r="D88" i="1" s="1"/>
  <c r="G86" i="1"/>
  <c r="F86" i="1"/>
  <c r="E86" i="1"/>
  <c r="B86" i="1"/>
  <c r="D82" i="1"/>
  <c r="C82" i="1"/>
  <c r="C81" i="1"/>
  <c r="G79" i="1"/>
  <c r="F79" i="1"/>
  <c r="E79" i="1"/>
  <c r="B79" i="1"/>
  <c r="C77" i="1"/>
  <c r="D77" i="1" s="1"/>
  <c r="D79" i="1" s="1"/>
  <c r="G75" i="1"/>
  <c r="F75" i="1"/>
  <c r="E75" i="1"/>
  <c r="B75" i="1"/>
  <c r="C70" i="1"/>
  <c r="C75" i="1" s="1"/>
  <c r="C68" i="1"/>
  <c r="D68" i="1" s="1"/>
  <c r="G66" i="1"/>
  <c r="F66" i="1"/>
  <c r="E66" i="1"/>
  <c r="B66" i="1"/>
  <c r="C63" i="1"/>
  <c r="D63" i="1" s="1"/>
  <c r="D66" i="1" s="1"/>
  <c r="C61" i="1"/>
  <c r="D61" i="1" s="1"/>
  <c r="G59" i="1"/>
  <c r="F59" i="1"/>
  <c r="E59" i="1"/>
  <c r="B59" i="1"/>
  <c r="C56" i="1"/>
  <c r="D56" i="1" s="1"/>
  <c r="D59" i="1" s="1"/>
  <c r="G54" i="1"/>
  <c r="F54" i="1"/>
  <c r="E54" i="1"/>
  <c r="B54" i="1"/>
  <c r="C52" i="1"/>
  <c r="D52" i="1" s="1"/>
  <c r="D54" i="1" s="1"/>
  <c r="C50" i="1"/>
  <c r="D50" i="1" s="1"/>
  <c r="G48" i="1"/>
  <c r="F48" i="1"/>
  <c r="E48" i="1"/>
  <c r="C48" i="1"/>
  <c r="D48" i="1" s="1"/>
  <c r="B48" i="1"/>
  <c r="C46" i="1"/>
  <c r="D46" i="1" s="1"/>
  <c r="G44" i="1"/>
  <c r="F44" i="1"/>
  <c r="E44" i="1"/>
  <c r="B44" i="1"/>
  <c r="C42" i="1"/>
  <c r="D42" i="1" s="1"/>
  <c r="D44" i="1" s="1"/>
  <c r="G40" i="1"/>
  <c r="F40" i="1"/>
  <c r="E40" i="1"/>
  <c r="B40" i="1"/>
  <c r="C37" i="1"/>
  <c r="C40" i="1" s="1"/>
  <c r="G35" i="1"/>
  <c r="F35" i="1"/>
  <c r="E35" i="1"/>
  <c r="B35" i="1"/>
  <c r="C31" i="1"/>
  <c r="D31" i="1" s="1"/>
  <c r="D35" i="1" s="1"/>
  <c r="G29" i="1"/>
  <c r="F29" i="1"/>
  <c r="E29" i="1"/>
  <c r="B29" i="1"/>
  <c r="C24" i="1"/>
  <c r="D24" i="1" s="1"/>
  <c r="D29" i="1" s="1"/>
  <c r="C22" i="1"/>
  <c r="D22" i="1" s="1"/>
  <c r="G20" i="1"/>
  <c r="F20" i="1"/>
  <c r="E20" i="1"/>
  <c r="B20" i="1"/>
  <c r="C19" i="1"/>
  <c r="D19" i="1" s="1"/>
  <c r="C18" i="1"/>
  <c r="D18" i="1" s="1"/>
  <c r="F16" i="1"/>
  <c r="E16" i="1"/>
  <c r="B16" i="1"/>
  <c r="C15" i="1"/>
  <c r="C14" i="1"/>
  <c r="C13" i="1"/>
  <c r="C12" i="1"/>
  <c r="C11" i="1"/>
  <c r="D11" i="1" s="1"/>
  <c r="D10" i="1"/>
  <c r="D16" i="1" s="1"/>
  <c r="C10" i="1"/>
  <c r="G8" i="1"/>
  <c r="F8" i="1"/>
  <c r="E8" i="1"/>
  <c r="B8" i="1"/>
  <c r="C7" i="1"/>
  <c r="D7" i="1" s="1"/>
  <c r="C6" i="1"/>
  <c r="D6" i="1" s="1"/>
  <c r="C5" i="1"/>
  <c r="D5" i="1" s="1"/>
  <c r="C4" i="1"/>
  <c r="D4" i="1" s="1"/>
  <c r="C3" i="1"/>
  <c r="D3" i="1" s="1"/>
  <c r="C295" i="2"/>
  <c r="D295" i="2" s="1"/>
  <c r="F287" i="2"/>
  <c r="E287" i="2"/>
  <c r="B287" i="2"/>
  <c r="C285" i="2"/>
  <c r="D285" i="2" s="1"/>
  <c r="G284" i="2"/>
  <c r="C283" i="2"/>
  <c r="D283" i="2" s="1"/>
  <c r="C281" i="2"/>
  <c r="D281" i="2" s="1"/>
  <c r="C280" i="2"/>
  <c r="D280" i="2" s="1"/>
  <c r="C279" i="2"/>
  <c r="D279" i="2" s="1"/>
  <c r="C278" i="2"/>
  <c r="D278" i="2" s="1"/>
  <c r="G277" i="2"/>
  <c r="C277" i="2"/>
  <c r="D277" i="2" s="1"/>
  <c r="C276" i="2"/>
  <c r="D276" i="2" s="1"/>
  <c r="C275" i="2"/>
  <c r="D275" i="2" s="1"/>
  <c r="C274" i="2"/>
  <c r="D274" i="2" s="1"/>
  <c r="G273" i="2"/>
  <c r="C273" i="2"/>
  <c r="D273" i="2" s="1"/>
  <c r="G272" i="2"/>
  <c r="C271" i="2"/>
  <c r="D271" i="2" s="1"/>
  <c r="C270" i="2"/>
  <c r="D270" i="2" s="1"/>
  <c r="C269" i="2"/>
  <c r="D269" i="2" s="1"/>
  <c r="C268" i="2"/>
  <c r="D268" i="2" s="1"/>
  <c r="C267" i="2"/>
  <c r="C266" i="2"/>
  <c r="D266" i="2" s="1"/>
  <c r="C265" i="2"/>
  <c r="D265" i="2" s="1"/>
  <c r="C264" i="2"/>
  <c r="D264" i="2" s="1"/>
  <c r="C263" i="2"/>
  <c r="D263" i="2" s="1"/>
  <c r="C262" i="2"/>
  <c r="D262" i="2" s="1"/>
  <c r="C261" i="2"/>
  <c r="D261" i="2" s="1"/>
  <c r="C260" i="2"/>
  <c r="D260" i="2" s="1"/>
  <c r="G259" i="2"/>
  <c r="C259" i="2"/>
  <c r="D259" i="2" s="1"/>
  <c r="C258" i="2"/>
  <c r="D258" i="2" s="1"/>
  <c r="G257" i="2"/>
  <c r="C257" i="2"/>
  <c r="D257" i="2" s="1"/>
  <c r="G256" i="2"/>
  <c r="D255" i="2"/>
  <c r="C255" i="2"/>
  <c r="C254" i="2"/>
  <c r="D254" i="2" s="1"/>
  <c r="C253" i="2"/>
  <c r="D253" i="2" s="1"/>
  <c r="C251" i="2"/>
  <c r="D251" i="2" s="1"/>
  <c r="G250" i="2"/>
  <c r="F250" i="2"/>
  <c r="E250" i="2"/>
  <c r="B250" i="2"/>
  <c r="C249" i="2"/>
  <c r="D249" i="2" s="1"/>
  <c r="C248" i="2"/>
  <c r="D248" i="2" s="1"/>
  <c r="C247" i="2"/>
  <c r="D247" i="2" s="1"/>
  <c r="C246" i="2"/>
  <c r="D246" i="2" s="1"/>
  <c r="C245" i="2"/>
  <c r="D245" i="2" s="1"/>
  <c r="C244" i="2"/>
  <c r="D244" i="2" s="1"/>
  <c r="C243" i="2"/>
  <c r="D243" i="2" s="1"/>
  <c r="C242" i="2"/>
  <c r="D242" i="2" s="1"/>
  <c r="C241" i="2"/>
  <c r="D241" i="2" s="1"/>
  <c r="C240" i="2"/>
  <c r="D240" i="2" s="1"/>
  <c r="C239" i="2"/>
  <c r="D239" i="2" s="1"/>
  <c r="C238" i="2"/>
  <c r="D238" i="2" s="1"/>
  <c r="C237" i="2"/>
  <c r="D237" i="2" s="1"/>
  <c r="C236" i="2"/>
  <c r="D236" i="2" s="1"/>
  <c r="C235" i="2"/>
  <c r="D235" i="2" s="1"/>
  <c r="C234" i="2"/>
  <c r="D234" i="2" s="1"/>
  <c r="C231" i="2"/>
  <c r="D231" i="2" s="1"/>
  <c r="C230" i="2"/>
  <c r="D230" i="2" s="1"/>
  <c r="C228" i="2"/>
  <c r="D228" i="2" s="1"/>
  <c r="C227" i="2"/>
  <c r="D227" i="2" s="1"/>
  <c r="C225" i="2"/>
  <c r="D225" i="2" s="1"/>
  <c r="C224" i="2"/>
  <c r="D224" i="2" s="1"/>
  <c r="C223" i="2"/>
  <c r="D223" i="2" s="1"/>
  <c r="C222" i="2"/>
  <c r="D222" i="2" s="1"/>
  <c r="C221" i="2"/>
  <c r="D221" i="2" s="1"/>
  <c r="C220" i="2"/>
  <c r="D220" i="2" s="1"/>
  <c r="C219" i="2"/>
  <c r="D219" i="2" s="1"/>
  <c r="C218" i="2"/>
  <c r="D218" i="2" s="1"/>
  <c r="C217" i="2"/>
  <c r="D217" i="2" s="1"/>
  <c r="C215" i="2"/>
  <c r="D215" i="2" s="1"/>
  <c r="C213" i="2"/>
  <c r="D213" i="2" s="1"/>
  <c r="C212" i="2"/>
  <c r="D212" i="2" s="1"/>
  <c r="C211" i="2"/>
  <c r="D211" i="2" s="1"/>
  <c r="C210" i="2"/>
  <c r="D210" i="2" s="1"/>
  <c r="C208" i="2"/>
  <c r="D208" i="2" s="1"/>
  <c r="C207" i="2"/>
  <c r="D207" i="2" s="1"/>
  <c r="C206" i="2"/>
  <c r="D206" i="2" s="1"/>
  <c r="C205" i="2"/>
  <c r="D205" i="2" s="1"/>
  <c r="C204" i="2"/>
  <c r="D204" i="2" s="1"/>
  <c r="C203" i="2"/>
  <c r="D203" i="2" s="1"/>
  <c r="C202" i="2"/>
  <c r="D202" i="2" s="1"/>
  <c r="C201" i="2"/>
  <c r="D201" i="2" s="1"/>
  <c r="C200" i="2"/>
  <c r="C199" i="2"/>
  <c r="D199" i="2" s="1"/>
  <c r="D197" i="2"/>
  <c r="C189" i="2"/>
  <c r="D189" i="2" s="1"/>
  <c r="G187" i="2"/>
  <c r="F187" i="2"/>
  <c r="E187" i="2"/>
  <c r="B187" i="2"/>
  <c r="C187" i="2" s="1"/>
  <c r="D187" i="2" s="1"/>
  <c r="C185" i="2"/>
  <c r="D185" i="2" s="1"/>
  <c r="C183" i="2"/>
  <c r="D183" i="2" s="1"/>
  <c r="G181" i="2"/>
  <c r="F181" i="2"/>
  <c r="E181" i="2"/>
  <c r="B181" i="2"/>
  <c r="C179" i="2"/>
  <c r="C181" i="2" s="1"/>
  <c r="C177" i="2"/>
  <c r="D177" i="2" s="1"/>
  <c r="G175" i="2"/>
  <c r="F175" i="2"/>
  <c r="E175" i="2"/>
  <c r="B175" i="2"/>
  <c r="C173" i="2"/>
  <c r="D173" i="2" s="1"/>
  <c r="D175" i="2" s="1"/>
  <c r="C171" i="2"/>
  <c r="D171" i="2" s="1"/>
  <c r="C169" i="2"/>
  <c r="D169" i="2" s="1"/>
  <c r="G167" i="2"/>
  <c r="F167" i="2"/>
  <c r="E167" i="2"/>
  <c r="B167" i="2"/>
  <c r="C167" i="2" s="1"/>
  <c r="D167" i="2" s="1"/>
  <c r="C165" i="2"/>
  <c r="D165" i="2" s="1"/>
  <c r="G163" i="2"/>
  <c r="F163" i="2"/>
  <c r="E163" i="2"/>
  <c r="B163" i="2"/>
  <c r="C163" i="2" s="1"/>
  <c r="D163" i="2" s="1"/>
  <c r="C161" i="2"/>
  <c r="D161" i="2" s="1"/>
  <c r="G159" i="2"/>
  <c r="F159" i="2"/>
  <c r="E159" i="2"/>
  <c r="B159" i="2"/>
  <c r="C157" i="2"/>
  <c r="D157" i="2" s="1"/>
  <c r="D159" i="2" s="1"/>
  <c r="G155" i="2"/>
  <c r="F155" i="2"/>
  <c r="E155" i="2"/>
  <c r="B155" i="2"/>
  <c r="C153" i="2"/>
  <c r="D153" i="2" s="1"/>
  <c r="D155" i="2" s="1"/>
  <c r="C151" i="2"/>
  <c r="D151" i="2" s="1"/>
  <c r="G149" i="2"/>
  <c r="F149" i="2"/>
  <c r="E149" i="2"/>
  <c r="B149" i="2"/>
  <c r="C147" i="2"/>
  <c r="D147" i="2" s="1"/>
  <c r="D149" i="2" s="1"/>
  <c r="C145" i="2"/>
  <c r="D145" i="2" s="1"/>
  <c r="C143" i="2"/>
  <c r="D143" i="2" s="1"/>
  <c r="G141" i="2"/>
  <c r="F141" i="2"/>
  <c r="E141" i="2"/>
  <c r="B141" i="2"/>
  <c r="C138" i="2"/>
  <c r="D138" i="2" s="1"/>
  <c r="D141" i="2" s="1"/>
  <c r="C136" i="2"/>
  <c r="D136" i="2" s="1"/>
  <c r="G134" i="2"/>
  <c r="F134" i="2"/>
  <c r="E134" i="2"/>
  <c r="B134" i="2"/>
  <c r="D132" i="2"/>
  <c r="C132" i="2"/>
  <c r="C131" i="2"/>
  <c r="C134" i="2" s="1"/>
  <c r="C129" i="2"/>
  <c r="D129" i="2" s="1"/>
  <c r="G127" i="2"/>
  <c r="F127" i="2"/>
  <c r="E127" i="2"/>
  <c r="B127" i="2"/>
  <c r="C124" i="2"/>
  <c r="D124" i="2" s="1"/>
  <c r="C123" i="2"/>
  <c r="D123" i="2" s="1"/>
  <c r="G121" i="2"/>
  <c r="F121" i="2"/>
  <c r="E121" i="2"/>
  <c r="B121" i="2"/>
  <c r="C120" i="2"/>
  <c r="D120" i="2" s="1"/>
  <c r="C119" i="2"/>
  <c r="D119" i="2" s="1"/>
  <c r="G117" i="2"/>
  <c r="F117" i="2"/>
  <c r="E117" i="2"/>
  <c r="B117" i="2"/>
  <c r="C116" i="2"/>
  <c r="C115" i="2"/>
  <c r="D115" i="2" s="1"/>
  <c r="F113" i="2"/>
  <c r="E113" i="2"/>
  <c r="B113" i="2"/>
  <c r="C112" i="2"/>
  <c r="D112" i="2" s="1"/>
  <c r="C111" i="2"/>
  <c r="D111" i="2" s="1"/>
  <c r="D113" i="2" s="1"/>
  <c r="G109" i="2"/>
  <c r="F109" i="2"/>
  <c r="E109" i="2"/>
  <c r="B109" i="2"/>
  <c r="C107" i="2"/>
  <c r="C106" i="2"/>
  <c r="D106" i="2" s="1"/>
  <c r="C102" i="2"/>
  <c r="D102" i="2" s="1"/>
  <c r="C100" i="2"/>
  <c r="D100" i="2" s="1"/>
  <c r="G98" i="2"/>
  <c r="F98" i="2"/>
  <c r="E98" i="2"/>
  <c r="B98" i="2"/>
  <c r="C95" i="2"/>
  <c r="D95" i="2" s="1"/>
  <c r="D98" i="2" s="1"/>
  <c r="G93" i="2"/>
  <c r="F93" i="2"/>
  <c r="E93" i="2"/>
  <c r="B93" i="2"/>
  <c r="C90" i="2"/>
  <c r="D90" i="2" s="1"/>
  <c r="D93" i="2" s="1"/>
  <c r="C88" i="2"/>
  <c r="D88" i="2" s="1"/>
  <c r="G86" i="2"/>
  <c r="F86" i="2"/>
  <c r="E86" i="2"/>
  <c r="B86" i="2"/>
  <c r="C82" i="2"/>
  <c r="D82" i="2" s="1"/>
  <c r="C81" i="2"/>
  <c r="D81" i="2" s="1"/>
  <c r="G79" i="2"/>
  <c r="F79" i="2"/>
  <c r="E79" i="2"/>
  <c r="B79" i="2"/>
  <c r="C77" i="2"/>
  <c r="D77" i="2" s="1"/>
  <c r="D79" i="2" s="1"/>
  <c r="G75" i="2"/>
  <c r="F75" i="2"/>
  <c r="E75" i="2"/>
  <c r="B75" i="2"/>
  <c r="C70" i="2"/>
  <c r="D70" i="2" s="1"/>
  <c r="D75" i="2" s="1"/>
  <c r="C68" i="2"/>
  <c r="D68" i="2" s="1"/>
  <c r="G66" i="2"/>
  <c r="F66" i="2"/>
  <c r="E66" i="2"/>
  <c r="B66" i="2"/>
  <c r="C63" i="2"/>
  <c r="C66" i="2" s="1"/>
  <c r="C61" i="2"/>
  <c r="D61" i="2" s="1"/>
  <c r="G59" i="2"/>
  <c r="F59" i="2"/>
  <c r="E59" i="2"/>
  <c r="B59" i="2"/>
  <c r="C56" i="2"/>
  <c r="D56" i="2" s="1"/>
  <c r="D59" i="2" s="1"/>
  <c r="G54" i="2"/>
  <c r="F54" i="2"/>
  <c r="E54" i="2"/>
  <c r="B54" i="2"/>
  <c r="C52" i="2"/>
  <c r="D52" i="2" s="1"/>
  <c r="D54" i="2" s="1"/>
  <c r="C50" i="2"/>
  <c r="D50" i="2" s="1"/>
  <c r="G48" i="2"/>
  <c r="F48" i="2"/>
  <c r="E48" i="2"/>
  <c r="B48" i="2"/>
  <c r="C48" i="2" s="1"/>
  <c r="D48" i="2" s="1"/>
  <c r="C46" i="2"/>
  <c r="D46" i="2" s="1"/>
  <c r="G44" i="2"/>
  <c r="F44" i="2"/>
  <c r="E44" i="2"/>
  <c r="B44" i="2"/>
  <c r="C42" i="2"/>
  <c r="C44" i="2" s="1"/>
  <c r="G40" i="2"/>
  <c r="F40" i="2"/>
  <c r="E40" i="2"/>
  <c r="B40" i="2"/>
  <c r="C37" i="2"/>
  <c r="D37" i="2" s="1"/>
  <c r="D40" i="2" s="1"/>
  <c r="G35" i="2"/>
  <c r="F35" i="2"/>
  <c r="E35" i="2"/>
  <c r="B35" i="2"/>
  <c r="C31" i="2"/>
  <c r="D31" i="2" s="1"/>
  <c r="D35" i="2" s="1"/>
  <c r="G29" i="2"/>
  <c r="F29" i="2"/>
  <c r="E29" i="2"/>
  <c r="B29" i="2"/>
  <c r="C24" i="2"/>
  <c r="C29" i="2" s="1"/>
  <c r="C22" i="2"/>
  <c r="D22" i="2" s="1"/>
  <c r="G20" i="2"/>
  <c r="F20" i="2"/>
  <c r="E20" i="2"/>
  <c r="B20" i="2"/>
  <c r="C19" i="2"/>
  <c r="D19" i="2" s="1"/>
  <c r="C18" i="2"/>
  <c r="D18" i="2" s="1"/>
  <c r="F16" i="2"/>
  <c r="E16" i="2"/>
  <c r="B16" i="2"/>
  <c r="C15" i="2"/>
  <c r="C14" i="2"/>
  <c r="C13" i="2"/>
  <c r="C12" i="2"/>
  <c r="D11" i="2"/>
  <c r="C11" i="2"/>
  <c r="C10" i="2"/>
  <c r="D10" i="2" s="1"/>
  <c r="G8" i="2"/>
  <c r="F8" i="2"/>
  <c r="E8" i="2"/>
  <c r="B8" i="2"/>
  <c r="C7" i="2"/>
  <c r="D7" i="2" s="1"/>
  <c r="C6" i="2"/>
  <c r="D6" i="2" s="1"/>
  <c r="C5" i="2"/>
  <c r="D5" i="2" s="1"/>
  <c r="C4" i="2"/>
  <c r="C3" i="2"/>
  <c r="D3" i="2" s="1"/>
  <c r="C141" i="1" l="1"/>
  <c r="D157" i="1"/>
  <c r="D159" i="1" s="1"/>
  <c r="D24" i="2"/>
  <c r="D29" i="2" s="1"/>
  <c r="C93" i="2"/>
  <c r="C98" i="2"/>
  <c r="D121" i="2"/>
  <c r="C54" i="2"/>
  <c r="F288" i="2"/>
  <c r="B288" i="2"/>
  <c r="C79" i="1"/>
  <c r="C134" i="1"/>
  <c r="C79" i="2"/>
  <c r="C113" i="2"/>
  <c r="C121" i="2"/>
  <c r="D20" i="1"/>
  <c r="C109" i="1"/>
  <c r="D42" i="2"/>
  <c r="D44" i="2" s="1"/>
  <c r="D16" i="2"/>
  <c r="D86" i="2"/>
  <c r="C109" i="2"/>
  <c r="C159" i="2"/>
  <c r="C175" i="2"/>
  <c r="B288" i="1"/>
  <c r="C75" i="2"/>
  <c r="B195" i="1"/>
  <c r="D37" i="1"/>
  <c r="D40" i="1" s="1"/>
  <c r="D179" i="1"/>
  <c r="D181" i="1" s="1"/>
  <c r="G287" i="1"/>
  <c r="G288" i="1" s="1"/>
  <c r="C29" i="1"/>
  <c r="C35" i="1"/>
  <c r="C44" i="1"/>
  <c r="C59" i="2"/>
  <c r="C16" i="2"/>
  <c r="D63" i="2"/>
  <c r="D66" i="2" s="1"/>
  <c r="F195" i="1"/>
  <c r="F289" i="1" s="1"/>
  <c r="D106" i="1"/>
  <c r="D109" i="1" s="1"/>
  <c r="D147" i="1"/>
  <c r="D149" i="1" s="1"/>
  <c r="D107" i="2"/>
  <c r="D109" i="2" s="1"/>
  <c r="C8" i="2"/>
  <c r="C86" i="2"/>
  <c r="C117" i="2"/>
  <c r="G195" i="1"/>
  <c r="C54" i="1"/>
  <c r="D132" i="1"/>
  <c r="D134" i="1" s="1"/>
  <c r="E195" i="2"/>
  <c r="C155" i="2"/>
  <c r="E288" i="2"/>
  <c r="C66" i="1"/>
  <c r="D70" i="1"/>
  <c r="D75" i="1" s="1"/>
  <c r="E288" i="1"/>
  <c r="F195" i="2"/>
  <c r="F289" i="2" s="1"/>
  <c r="G195" i="2"/>
  <c r="C250" i="2"/>
  <c r="C250" i="1"/>
  <c r="D127" i="2"/>
  <c r="D20" i="2"/>
  <c r="C16" i="1"/>
  <c r="D4" i="2"/>
  <c r="D8" i="2" s="1"/>
  <c r="C35" i="2"/>
  <c r="C149" i="2"/>
  <c r="D179" i="2"/>
  <c r="D181" i="2" s="1"/>
  <c r="D200" i="2"/>
  <c r="D250" i="2" s="1"/>
  <c r="B195" i="2"/>
  <c r="C20" i="2"/>
  <c r="C195" i="2" s="1"/>
  <c r="C40" i="2"/>
  <c r="D131" i="2"/>
  <c r="D134" i="2" s="1"/>
  <c r="C141" i="2"/>
  <c r="D287" i="2"/>
  <c r="G287" i="2"/>
  <c r="G288" i="2" s="1"/>
  <c r="C8" i="1"/>
  <c r="C59" i="1"/>
  <c r="C155" i="1"/>
  <c r="C175" i="1"/>
  <c r="C287" i="1"/>
  <c r="C127" i="2"/>
  <c r="C20" i="1"/>
  <c r="C93" i="1"/>
  <c r="D121" i="1"/>
  <c r="C287" i="2"/>
  <c r="D81" i="1"/>
  <c r="D86" i="1" s="1"/>
  <c r="C86" i="1"/>
  <c r="D116" i="2"/>
  <c r="D117" i="2" s="1"/>
  <c r="D111" i="1"/>
  <c r="D113" i="1" s="1"/>
  <c r="C113" i="1"/>
  <c r="C121" i="1"/>
  <c r="E195" i="1"/>
  <c r="E289" i="1" s="1"/>
  <c r="C117" i="1"/>
  <c r="D115" i="1"/>
  <c r="D117" i="1" s="1"/>
  <c r="D8" i="1"/>
  <c r="C127" i="1"/>
  <c r="D199" i="1"/>
  <c r="D250" i="1" s="1"/>
  <c r="D253" i="1"/>
  <c r="D287" i="1" s="1"/>
  <c r="B289" i="1" l="1"/>
  <c r="B289" i="2"/>
  <c r="C288" i="2"/>
  <c r="C289" i="2" s="1"/>
  <c r="E289" i="2"/>
  <c r="G289" i="2"/>
  <c r="D288" i="2"/>
  <c r="C288" i="1"/>
  <c r="G289" i="1"/>
  <c r="D195" i="2"/>
  <c r="D289" i="2" s="1"/>
  <c r="D288" i="1"/>
  <c r="C195" i="1"/>
  <c r="D195" i="1"/>
  <c r="C289" i="1" l="1"/>
  <c r="D289" i="1"/>
</calcChain>
</file>

<file path=xl/sharedStrings.xml><?xml version="1.0" encoding="utf-8"?>
<sst xmlns="http://schemas.openxmlformats.org/spreadsheetml/2006/main" count="505" uniqueCount="429">
  <si>
    <t>Produzione potenziale</t>
  </si>
  <si>
    <t>produzione effettiva 2018</t>
  </si>
  <si>
    <t>Denominazione</t>
  </si>
  <si>
    <t>Superficie
 iscritta ettari</t>
  </si>
  <si>
    <t>uva q.li</t>
  </si>
  <si>
    <t>vino hl</t>
  </si>
  <si>
    <t>Alto Adige Meranese o Meranese di Collina</t>
  </si>
  <si>
    <t>Alto Adige Meranese Burggraviato</t>
  </si>
  <si>
    <t>Alto Adige Meranese Küchelberg</t>
  </si>
  <si>
    <t>Alto Adige Meranese Lebenberg</t>
  </si>
  <si>
    <t>Alto Adige Meranese Rosengarten</t>
  </si>
  <si>
    <t xml:space="preserve">Lago di Caldaro  </t>
  </si>
  <si>
    <t>Lago di Caldaro classico</t>
  </si>
  <si>
    <t>Lago di Caldaro classico superiore</t>
  </si>
  <si>
    <t>Lago di Caldaro scelto</t>
  </si>
  <si>
    <t>Lago di Caldaro scelto classico</t>
  </si>
  <si>
    <t>Lago di Caldaro scelto classico superiore</t>
  </si>
  <si>
    <t>Lago di Caldaro</t>
  </si>
  <si>
    <t xml:space="preserve">Alto Adige Santa Maddalena  </t>
  </si>
  <si>
    <t>Alto Adige Santa Maddalena classico</t>
  </si>
  <si>
    <t xml:space="preserve">Alto Adige S.ta Maddalena </t>
  </si>
  <si>
    <t xml:space="preserve">Alto Adige Colli di Bolzano  </t>
  </si>
  <si>
    <t xml:space="preserve">Alto Adige Chardonnay  </t>
  </si>
  <si>
    <t>Alto Adige Chardonnay passito</t>
  </si>
  <si>
    <t>Alto Adige Chardonnay riserva</t>
  </si>
  <si>
    <t>Alto Adige Chardonnay Spumante</t>
  </si>
  <si>
    <t>Alto Adige Chardonnay Spumante extra brut</t>
  </si>
  <si>
    <t>Alto Adige Chardonnay</t>
  </si>
  <si>
    <t xml:space="preserve">Alto Adige Traminer Aromatico  </t>
  </si>
  <si>
    <t>Alto Adige Traminer Aromatico passito</t>
  </si>
  <si>
    <t>Alto Adige Traminer Aromatico riserva</t>
  </si>
  <si>
    <t>Alto Adige Traminer Aromatico vendemmia tardiva</t>
  </si>
  <si>
    <t>Alto Adige Traminer Aromatico</t>
  </si>
  <si>
    <t xml:space="preserve">Alto Adige Moscato Giallo  </t>
  </si>
  <si>
    <t>Alto Adige Moscato Giallo passito</t>
  </si>
  <si>
    <t>Alto Adige Moscato Giallo vendemmia tardiva</t>
  </si>
  <si>
    <t>Alto Adige Moscato Giallo</t>
  </si>
  <si>
    <t>Alto Adige Kerner</t>
  </si>
  <si>
    <t>Alto Adige Kerner riserva</t>
  </si>
  <si>
    <t xml:space="preserve">Alto Adige Müller Thurgau  </t>
  </si>
  <si>
    <t>Alto Adige Müller Thurgau  vendemmia tardiva</t>
  </si>
  <si>
    <t>Alto Adige Riesling</t>
  </si>
  <si>
    <t>Alto Adige Pinot Grigio</t>
  </si>
  <si>
    <t>Alto Adige Pinot Grigio riserva</t>
  </si>
  <si>
    <t xml:space="preserve">Alto Adige Sauvignon  </t>
  </si>
  <si>
    <t>Alto Adige Sauvignon passito</t>
  </si>
  <si>
    <t>Alto Adige Sauvignon riserva</t>
  </si>
  <si>
    <t>Alto Adige Sauvignon</t>
  </si>
  <si>
    <t xml:space="preserve">Alto Adige Silvaner  </t>
  </si>
  <si>
    <t xml:space="preserve">Alto Adige Pinot Bianco  </t>
  </si>
  <si>
    <t>Alto Adige Pinot Bianco riserva</t>
  </si>
  <si>
    <t>Alto Adige Pinot Bianco Spumante</t>
  </si>
  <si>
    <t>Alto Adige Pinot Bianco</t>
  </si>
  <si>
    <t xml:space="preserve">Alto Adige Riesling Italico  </t>
  </si>
  <si>
    <t xml:space="preserve">Alto Adige Pinot Nero  </t>
  </si>
  <si>
    <t>Alto Adige Pinot Nero riserva</t>
  </si>
  <si>
    <t>Alto Adige Pinot Nero rosato</t>
  </si>
  <si>
    <t>Alto Adige Pinot Nero Spumante</t>
  </si>
  <si>
    <t>Alto Adige Pinot Nero Spumante brut</t>
  </si>
  <si>
    <t>Alto Adige Pinot Nero</t>
  </si>
  <si>
    <t>Alto Adige Cabernet /Franc/Sauvignon</t>
  </si>
  <si>
    <t>Alto Adige Cabernet /Franc/Sauvignon riserva</t>
  </si>
  <si>
    <t>Alto Adige Lagrein</t>
  </si>
  <si>
    <t>Alto Adige Lagrein di Gries</t>
  </si>
  <si>
    <t>Alto Adige Lagrein riserva</t>
  </si>
  <si>
    <t>Alto Adige Lagrein riserva di Gries</t>
  </si>
  <si>
    <t>Alto Adige Lagrein rosato</t>
  </si>
  <si>
    <t xml:space="preserve">Alto Adige Malvasia  </t>
  </si>
  <si>
    <t xml:space="preserve">Alto Adige Merlot  </t>
  </si>
  <si>
    <t>Alto Adige Merlot  riserva</t>
  </si>
  <si>
    <t>Alto Adige Merlot rosato</t>
  </si>
  <si>
    <t>Alto Adige Merlot</t>
  </si>
  <si>
    <t xml:space="preserve">Alto Adige Moscato Rosa  </t>
  </si>
  <si>
    <t>Alto Adige Moscato Rosa passito</t>
  </si>
  <si>
    <t>Alto Adige Moscato Rosa vendemmia tardiva</t>
  </si>
  <si>
    <t>Alto Adige Moscato Rosa</t>
  </si>
  <si>
    <t>Alto Adige Schiava/Schiava Gentile</t>
  </si>
  <si>
    <t xml:space="preserve">Alto Adige Schiava Grigia  </t>
  </si>
  <si>
    <t>Alto Adige Terlano senza nome di vitigno classico</t>
  </si>
  <si>
    <t xml:space="preserve">Alto Adige Terlano Chardonnay </t>
  </si>
  <si>
    <t>Alto Adige Terlano Chardonnay classico</t>
  </si>
  <si>
    <t>Alto Adige Terlano Chardonnay riserva</t>
  </si>
  <si>
    <t xml:space="preserve">Alto Adige Terlano Müller Thurgau </t>
  </si>
  <si>
    <t>Alto Adige Terlano Müller Thurgau classico</t>
  </si>
  <si>
    <t>Alto Adige Terlano Riesling</t>
  </si>
  <si>
    <t xml:space="preserve">Alto Adige Terlano Riesling classico </t>
  </si>
  <si>
    <t>Alto Adige Terlano Pinot grigio</t>
  </si>
  <si>
    <t xml:space="preserve">Alto Adige Terlano Pinot Grigio classico </t>
  </si>
  <si>
    <t xml:space="preserve">Alto Adige Terlano Sauvignon  </t>
  </si>
  <si>
    <t>Alto Adige Terlano Sauvignon classico</t>
  </si>
  <si>
    <t>Alto Adige Terlano Sauvignon riserva</t>
  </si>
  <si>
    <t>Alto Adige Terlano Sauvignon classico riserva</t>
  </si>
  <si>
    <t>Alto Adige Terlano Silvaner</t>
  </si>
  <si>
    <t xml:space="preserve">Alto Adige Terlano Pinot Bianco  </t>
  </si>
  <si>
    <t>Alto Adige Terlano Pinot Bianco classico</t>
  </si>
  <si>
    <t>Alto Adige Terlano Pinot Bianco riserva</t>
  </si>
  <si>
    <t>Alto Adige Valle Isarco Traminer Aromatico</t>
  </si>
  <si>
    <t xml:space="preserve">Alto Adige Valle Isarco Kerner  </t>
  </si>
  <si>
    <t>Alto Adige Valle Isarco Kerner passito</t>
  </si>
  <si>
    <t>Alto Adige Valle Isarco Kerner riserva</t>
  </si>
  <si>
    <t>Alto Adige Valle Isarco Kerner</t>
  </si>
  <si>
    <t xml:space="preserve">Alto Adige Valle Isarco Klausner Leitacher  </t>
  </si>
  <si>
    <t xml:space="preserve">Alto Adige Valle Isarco Müller Thurgau  </t>
  </si>
  <si>
    <t>Alto Adige Valle Isarco Riesling</t>
  </si>
  <si>
    <t>Alto Adige Valle Isarco Riesling vendemmia tardiva</t>
  </si>
  <si>
    <t xml:space="preserve">Alto Adige Valle Isarco Pinot Grigio  </t>
  </si>
  <si>
    <t xml:space="preserve">Alto Adige Valle Isarco Silvaner  </t>
  </si>
  <si>
    <t>Alto Adige Valle Isarco Silvaner riserva</t>
  </si>
  <si>
    <t xml:space="preserve">Alto Adige Valle Isarco Veltliner  </t>
  </si>
  <si>
    <t>Alto Adige Valle Isarco Veltliner  riserva</t>
  </si>
  <si>
    <t xml:space="preserve">Alto Adige Valle Venosta Chardonnay  </t>
  </si>
  <si>
    <t>Alto Adige Valle Venosta Chardonnay riserva</t>
  </si>
  <si>
    <t xml:space="preserve">Alto Adige Valle Venosta Traminer Aromatico  </t>
  </si>
  <si>
    <t>Alto Adige Valle Venosta Traminer Aromatico  vendemmia tardiva</t>
  </si>
  <si>
    <t xml:space="preserve">Alto Adige Valle Venosta Kerner  </t>
  </si>
  <si>
    <t xml:space="preserve">Alto Adige Valle Venosta Müller Thurgau  </t>
  </si>
  <si>
    <t xml:space="preserve">Alto Adige Valle Venosta Riesling  </t>
  </si>
  <si>
    <t>Alto Adige Valle Venosta Riesling  vendemmia tardiva</t>
  </si>
  <si>
    <t xml:space="preserve">Alto Adige Valle Venosta Pinot Grigio  </t>
  </si>
  <si>
    <t>Alto Adige Valle Venosta Sauvignon</t>
  </si>
  <si>
    <t>Alto Adige Valle Venosta Sauvignon passito</t>
  </si>
  <si>
    <t xml:space="preserve">Alto Adige Valle Venosta Pinot Bianco  </t>
  </si>
  <si>
    <t xml:space="preserve">Alto Adige Valle Venosta Pinot Nero  </t>
  </si>
  <si>
    <t>Alto Adige Valle Venosta Pinot Nero riserva</t>
  </si>
  <si>
    <t xml:space="preserve">Alto Adige Valle Venosta Schiava  </t>
  </si>
  <si>
    <t>Alto Adige bianco</t>
  </si>
  <si>
    <t>Alto Adige spumante</t>
  </si>
  <si>
    <t>Alto Adige Spumante rosato</t>
  </si>
  <si>
    <t>Alto Adige Spumante riserva</t>
  </si>
  <si>
    <t>Mitterberg Chardonnay</t>
  </si>
  <si>
    <t>Mitterberg Chardonnay passito</t>
  </si>
  <si>
    <t>Mitterberg Pinot nero</t>
  </si>
  <si>
    <t>Mitterberg Pinot nero rosato</t>
  </si>
  <si>
    <t>Mitterberg Bronner</t>
  </si>
  <si>
    <t>Mitterberg Bronner passito</t>
  </si>
  <si>
    <t>Mitterberg Cabernet Cortis</t>
  </si>
  <si>
    <t>Mitterberg Cabernet/Franc/Sauvignon</t>
  </si>
  <si>
    <t>Mitterberg Cabernet/Franc/Sauvignon rosato</t>
  </si>
  <si>
    <t>Mitterberg Diolinoir</t>
  </si>
  <si>
    <t>Mitterberg Incrocio Manzoni 6.0.13</t>
  </si>
  <si>
    <t>Mitterberg Moscato Giallo</t>
  </si>
  <si>
    <t>Mitterberg Moscato Giallo passito</t>
  </si>
  <si>
    <t>Mitterberg Traminer Aromatico</t>
  </si>
  <si>
    <t>Mitterberg Traminer Aromatico passito</t>
  </si>
  <si>
    <t>Mitterberg Johanniter</t>
  </si>
  <si>
    <t>Mitterberg Kerner</t>
  </si>
  <si>
    <t>Mitterberg Kerner passito</t>
  </si>
  <si>
    <t>Mitterberg Lagrein</t>
  </si>
  <si>
    <t>Mitterberg Lagrein passito</t>
  </si>
  <si>
    <t>Mitterberg Lagrein rosato</t>
  </si>
  <si>
    <t>Mitterberg Merlot</t>
  </si>
  <si>
    <t>Mitterberg Merlot rosato</t>
  </si>
  <si>
    <t>Mitterberg Müller Thurgau</t>
  </si>
  <si>
    <t>Mitterberg Muscaris</t>
  </si>
  <si>
    <t>Mitterberg Petit Manseng</t>
  </si>
  <si>
    <t>Mitterberg Petit Manseng passito</t>
  </si>
  <si>
    <t>Mitterberg Petit Verdot</t>
  </si>
  <si>
    <t>Mitterberg Portoghese</t>
  </si>
  <si>
    <t>Mitterberg Moscato rosa</t>
  </si>
  <si>
    <t>Mitterberg Moscato rosa passito</t>
  </si>
  <si>
    <t>Mitterberg Regent</t>
  </si>
  <si>
    <t>Mitterberg Riesling</t>
  </si>
  <si>
    <t>Mitterberg rosso</t>
  </si>
  <si>
    <t>Mitterberg rosato</t>
  </si>
  <si>
    <t>Mitterberg Pinot Grigio</t>
  </si>
  <si>
    <t>Mitterberg Sauvignon</t>
  </si>
  <si>
    <t>Mitterberg Silvaner</t>
  </si>
  <si>
    <t>Mitterberg Syrah</t>
  </si>
  <si>
    <t>Mitterberg Tannat</t>
  </si>
  <si>
    <t>Mitterberg Tempranillo</t>
  </si>
  <si>
    <t>Mitterberg Teroldego</t>
  </si>
  <si>
    <t>Mitterberg Veltliner</t>
  </si>
  <si>
    <t>Mitterberg Schiava</t>
  </si>
  <si>
    <t>Mitterberg Schiava grigia</t>
  </si>
  <si>
    <t>Mitterberg Schiava rosato</t>
  </si>
  <si>
    <t>Mitterberg Viognier</t>
  </si>
  <si>
    <t>Mitterberg bianco</t>
  </si>
  <si>
    <t>Mitterberg bianco passito</t>
  </si>
  <si>
    <t>Mitterberg Pinot Bianco</t>
  </si>
  <si>
    <t>Mitterberg Zweigelt</t>
  </si>
  <si>
    <t>Mitterberg Zweigelt rosato</t>
  </si>
  <si>
    <t>Totale IGT Mitterberg</t>
  </si>
  <si>
    <t>Vigneti delle Dolomiti Pinot Nero</t>
  </si>
  <si>
    <t>Vigneti delle Dolomiti Pinot Nero rosato</t>
  </si>
  <si>
    <t>Vigneti delle Dolomiti Bronner</t>
  </si>
  <si>
    <t>Vigenti delle Dolomiti Cabernet/Franc/Sauvignon</t>
  </si>
  <si>
    <t>Vigneti delle Dolomiti Chardonnay</t>
  </si>
  <si>
    <t>Vigneti delle Dolomiti Chardonnay Spumante brut</t>
  </si>
  <si>
    <t>Vigneti delle Dolomiti Diolinoir</t>
  </si>
  <si>
    <t>Vigneti delle Dolomiti Moscato Giallo</t>
  </si>
  <si>
    <t>Vigneti delle Dolomiti Kerner</t>
  </si>
  <si>
    <t>Vigneti delle Dolomiti Manzoni bianco</t>
  </si>
  <si>
    <t>Vigneti delle Dolomiti Merlot</t>
  </si>
  <si>
    <t>Vigneti delle Dolomiti Müller Thurgau</t>
  </si>
  <si>
    <t>Vigneti delle Dolomiti Petit Manseng</t>
  </si>
  <si>
    <t>Vigneti delle Dolomiti Pedit Verdot</t>
  </si>
  <si>
    <t>Vigneti delle Dolomiti Portoghese</t>
  </si>
  <si>
    <t>Vigneti delle Dolomiti rosato</t>
  </si>
  <si>
    <t>Vigneti delle Dolomiti Moscato rosa</t>
  </si>
  <si>
    <t>Vigneti delle Dolomiti rosso</t>
  </si>
  <si>
    <t>Vigneti delle Dolomiti Pinot Grigio</t>
  </si>
  <si>
    <t>Vigneti delle Dolomiti Sauvignon</t>
  </si>
  <si>
    <t>Vigneti delle Dolomiti Sauvignon frizzante</t>
  </si>
  <si>
    <t>Vigneti delle Dolomiti Silvaner</t>
  </si>
  <si>
    <t>Vigneti delle Dolomiti Solaris</t>
  </si>
  <si>
    <t>Vigneti delle Dolomiti Syrah</t>
  </si>
  <si>
    <t>Vigneti delle Dolomiti Tannat</t>
  </si>
  <si>
    <t>Vigneti delle Dolomiti Tempranillo</t>
  </si>
  <si>
    <t>Vigneti delle Dolomiti Teroldego</t>
  </si>
  <si>
    <t>Vigneti delle Dolomiti Viognier</t>
  </si>
  <si>
    <t>Vigneti delle Dolomiti Schiava</t>
  </si>
  <si>
    <t>Vigneti delle Dolomiti bianco</t>
  </si>
  <si>
    <t>Vigneti delle Dolomiti bianco passito</t>
  </si>
  <si>
    <t>Vigneti delle Dolomiti Pinot Bianco</t>
  </si>
  <si>
    <t>Vigneti delle Dolomiti Pinot Bianco Spumante brut</t>
  </si>
  <si>
    <t>Vigneti delle Dolomiti Zweigelt</t>
  </si>
  <si>
    <t>Vigneti delle Dolomiti Zweigelt rosato</t>
  </si>
  <si>
    <t>Totale IGT Vigneti delle Dolomiti</t>
  </si>
  <si>
    <t>TOTALE VINI IGT</t>
  </si>
  <si>
    <t xml:space="preserve">La possibilità della scelta vendemmiale e il supero nel vigneto causano anche variazioni sostanziali della superficie vitata e della </t>
  </si>
  <si>
    <t xml:space="preserve">produzione effettiva di uva e vino. L'organismo di controllo risponde solo per i dati dei vini DOC Alto Adige e Lago di Caldaro </t>
  </si>
  <si>
    <t xml:space="preserve">für Weine der Handelskammer Bozen zeichnet nur für die Daten der DOC-Weine Südtiroler und Kalterersee, sowie für den </t>
  </si>
  <si>
    <t>Landwein Mitterberg</t>
  </si>
  <si>
    <t>Kalterersee in der Provinz Trient</t>
  </si>
  <si>
    <t>Elaborazione: CCIAA Bolzano - Organismo di controllo vini</t>
  </si>
  <si>
    <t>Lago di Caldaro nella Provincia di Trento</t>
  </si>
  <si>
    <t>e per i vini IGT Mitterberg</t>
  </si>
  <si>
    <t>Mögliche Änderungen der Weinbezeichnung bei der Trauben- und Produktionsmeldung und erlaubten Überproduktionen bewirken</t>
  </si>
  <si>
    <t xml:space="preserve">auch größere Differenzen zwischen den genutzten Flächen und den effektiven Mengen an Trauben und Wein. Die Kontrollstelle </t>
  </si>
  <si>
    <t>Ausarbeitung: Handelskammer Bozen - Kontrollstelle für Weine</t>
  </si>
  <si>
    <t>höchstzulässiger Ertrag</t>
  </si>
  <si>
    <t>effektiv produzierte Menge 2018</t>
  </si>
  <si>
    <t>Bezeichnung</t>
  </si>
  <si>
    <t>Anbaufläche ha</t>
  </si>
  <si>
    <t>Trauben dt</t>
  </si>
  <si>
    <t>Wein hl</t>
  </si>
  <si>
    <t>effektiv genutzte Fläche ha</t>
  </si>
  <si>
    <t>Südtirol Meraner Küchelberg</t>
  </si>
  <si>
    <t>Südtirol Meraner Lebenberg</t>
  </si>
  <si>
    <t>Südtirol Meraner Rosengarten</t>
  </si>
  <si>
    <t>Südtirol Meraner oder Meraner Hügel</t>
  </si>
  <si>
    <t xml:space="preserve">Kalterersee  </t>
  </si>
  <si>
    <t>Kalterersee classico superiore</t>
  </si>
  <si>
    <t>Kalterersee</t>
  </si>
  <si>
    <t>Kalterersee klassisch</t>
  </si>
  <si>
    <t>Kalterersee Auslese</t>
  </si>
  <si>
    <t>Kalterersee Auslese klassisch</t>
  </si>
  <si>
    <t>Kalterersee Auslese classico superiore</t>
  </si>
  <si>
    <t xml:space="preserve">Südtirol St. Magdalener  </t>
  </si>
  <si>
    <t>Südtirol St. Magdalener klassisch</t>
  </si>
  <si>
    <t>Südtirol Bozner Leiten</t>
  </si>
  <si>
    <t xml:space="preserve">Südtiroler Chardonnay  </t>
  </si>
  <si>
    <t>Südtiroler Chardonnay passito</t>
  </si>
  <si>
    <t>Südtiroler Chardonnay riserva</t>
  </si>
  <si>
    <t>Südtiroler Chardonnay</t>
  </si>
  <si>
    <t>Südtiroler Kerner</t>
  </si>
  <si>
    <t>Südtiroler Kerner riserva</t>
  </si>
  <si>
    <t xml:space="preserve">Südtiroler Müller Thurgau  </t>
  </si>
  <si>
    <t>Südtiroler Riesling</t>
  </si>
  <si>
    <t xml:space="preserve">Südtiroler Sauvignon  </t>
  </si>
  <si>
    <t>Südtiroler Sauvignon passito</t>
  </si>
  <si>
    <t>Südtiroler Sauvignon riserva</t>
  </si>
  <si>
    <t>Südtiroler Sauvignon</t>
  </si>
  <si>
    <t xml:space="preserve">Südtiroler Silvaner  </t>
  </si>
  <si>
    <t>Südtiroler Cabernet /Franc/Sauvignon</t>
  </si>
  <si>
    <t>Südtiroler Cabernet /Franc/Sauvignon riserva</t>
  </si>
  <si>
    <t>Südtiroler Lagrein</t>
  </si>
  <si>
    <t>Südtiroler Lagrein di Gries</t>
  </si>
  <si>
    <t>Südtiroler Lagrein riserva</t>
  </si>
  <si>
    <t>Südtiroler Lagrein riserva di Gries</t>
  </si>
  <si>
    <t xml:space="preserve">Südtiroler Merlot  </t>
  </si>
  <si>
    <t>Südtiroler Merlot  riserva</t>
  </si>
  <si>
    <t>Südtiroler Merlot</t>
  </si>
  <si>
    <t>Südtiroler Chardonnay Sekt</t>
  </si>
  <si>
    <t>Südtiroler Chardonnay Sekt extra brut</t>
  </si>
  <si>
    <t>Südtiroler Sekt</t>
  </si>
  <si>
    <t>Südtiroler Sekt riserva</t>
  </si>
  <si>
    <t>Südtirol St. Magdalener</t>
  </si>
  <si>
    <t xml:space="preserve">Südtiroler Goldmuskateller  </t>
  </si>
  <si>
    <t>Südtiroler Goldmuskateller passito</t>
  </si>
  <si>
    <t>Südtiroler Goldmuskateller vendemmia tardiva</t>
  </si>
  <si>
    <t>Südtiroler Goldmuskateller</t>
  </si>
  <si>
    <t>Mitterberg Goldmuskateller</t>
  </si>
  <si>
    <t>Mitterberg Goldmuskateller passito</t>
  </si>
  <si>
    <t>Südtiroler Ruländer</t>
  </si>
  <si>
    <t>Südtiroler Ruländer riserva</t>
  </si>
  <si>
    <t>Mitterberg Ruländer</t>
  </si>
  <si>
    <t xml:space="preserve">Südtiroler Weißburgunder  </t>
  </si>
  <si>
    <t>Südtiroler Weißburgunder riserva</t>
  </si>
  <si>
    <t>Südtiroler Weißburgunder Sekt</t>
  </si>
  <si>
    <t>Südtiroler Weißburgunder</t>
  </si>
  <si>
    <t>Mitterberg Weißburgunder</t>
  </si>
  <si>
    <t xml:space="preserve">Südtiroler Blauburgunder  </t>
  </si>
  <si>
    <t>Südtiroler Blauburgunder riserva</t>
  </si>
  <si>
    <t>Südtiroler Blauburgunder Sekt</t>
  </si>
  <si>
    <t>Südtiroler Blauburgunder Sekt brut</t>
  </si>
  <si>
    <t>Südtiroler Blauburgunder</t>
  </si>
  <si>
    <t>Mitterberg Blauburgunder</t>
  </si>
  <si>
    <t>Südtiroler Blauburgunder rosé</t>
  </si>
  <si>
    <t>Südtiroler Lagrein rosé</t>
  </si>
  <si>
    <t>Südtiroler Merlot rosé</t>
  </si>
  <si>
    <t>Südtiroler Sekt rosé</t>
  </si>
  <si>
    <t>Mitterberg Blauburgunder rosé</t>
  </si>
  <si>
    <t>Mitterberg Cabernet/Franc/Sauvignon rosé</t>
  </si>
  <si>
    <t>Mitterberg Lagrein rosé</t>
  </si>
  <si>
    <t>Mitterberg Merlot rosé</t>
  </si>
  <si>
    <t>Mitterberg rosé</t>
  </si>
  <si>
    <t>Mitterberg Zweigelt rosé</t>
  </si>
  <si>
    <t xml:space="preserve">Südtiroler Gewürztraminer  </t>
  </si>
  <si>
    <t>Südtiroler Gewürztraminer passito</t>
  </si>
  <si>
    <t>Südtiroler Gewürztraminer riserva</t>
  </si>
  <si>
    <t>Südtiroler Gewürztraminer vendemmia tardiva</t>
  </si>
  <si>
    <t>Südtiroler Gewürztraminer</t>
  </si>
  <si>
    <t>Mitterberg Gewürztraminer</t>
  </si>
  <si>
    <t>Mitterberg Gewürztraminer passito</t>
  </si>
  <si>
    <t>Südtiroler Malvasier</t>
  </si>
  <si>
    <t xml:space="preserve">Südtiroler Rosenmuskateller  </t>
  </si>
  <si>
    <t>Südtiroler Rosenmuskateller passito</t>
  </si>
  <si>
    <t>Südtiroler Rosenmuskateller vendemmia tardiva</t>
  </si>
  <si>
    <t>Südtiroler Rosenmuskateller</t>
  </si>
  <si>
    <t>Südtiroler Vernatsch/Edelvernatsch</t>
  </si>
  <si>
    <t>Südtiroler Grauvernatsch</t>
  </si>
  <si>
    <t xml:space="preserve">Südtirol Terlaner Chardonnay </t>
  </si>
  <si>
    <t>Südtirol Terlaner Chardonnay klassisch</t>
  </si>
  <si>
    <t>Südtirol Terlaner Chardonnay riserva</t>
  </si>
  <si>
    <t xml:space="preserve">Südtirol Terlaner Müller Thurgau </t>
  </si>
  <si>
    <t>Südtirol Terlaner Müller Thurgau klassisch</t>
  </si>
  <si>
    <t>Südtirol Terlaner Riesling</t>
  </si>
  <si>
    <t xml:space="preserve">Südtirol Terlaner Riesling klassisch </t>
  </si>
  <si>
    <t>Südtirol Terlaner Ruländer</t>
  </si>
  <si>
    <t xml:space="preserve">Südtirol Terlaner Ruländer klassisch </t>
  </si>
  <si>
    <t xml:space="preserve">Südtirol Terlaner Sauvignon  </t>
  </si>
  <si>
    <t>Südtirol Terlaner Sauvignon klassisch</t>
  </si>
  <si>
    <t>Südtirol Terlaner Sauvignon riserva</t>
  </si>
  <si>
    <t>Südtirol Terlaner Sauvignon klassisch riserva</t>
  </si>
  <si>
    <t>Südtirol Terlaner Silvaner</t>
  </si>
  <si>
    <t xml:space="preserve">Südtirol Terlaner Weißburgunder  </t>
  </si>
  <si>
    <t>Südtirol Terlaner Weißburgunder klassisch</t>
  </si>
  <si>
    <t>Südtirol Terlaner Weißburgunder riserva</t>
  </si>
  <si>
    <t>Südtirol Terlaner ohne Rebsortenbezeichnung klassisch</t>
  </si>
  <si>
    <t>Südtirol Eisacktaler Gewürztraminer</t>
  </si>
  <si>
    <t xml:space="preserve">Südtirol Eisacktaler Kerner  </t>
  </si>
  <si>
    <t>Südtirol Eisacktaler Kerner passito</t>
  </si>
  <si>
    <t>Südtirol Eisacktaler Kerner riserva</t>
  </si>
  <si>
    <t>Südtirol Eisacktaler Kerner</t>
  </si>
  <si>
    <t xml:space="preserve">Südtirol Eisacktaler Klausner Leitacher  </t>
  </si>
  <si>
    <t xml:space="preserve">Südtirol Eisacktaler Müller Thurgau  </t>
  </si>
  <si>
    <t>Südtirol Eisacktaler Riesling</t>
  </si>
  <si>
    <t>Südtirol Eisacktaler Riesling vendemmia tardiva</t>
  </si>
  <si>
    <t xml:space="preserve">Südtirol Eisacktaler Ruländer  </t>
  </si>
  <si>
    <t xml:space="preserve">Südtirol Eisacktaler Silvaner  </t>
  </si>
  <si>
    <t>Südtirol Eisacktaler Silvaner riserva</t>
  </si>
  <si>
    <t xml:space="preserve">Südtirol Eisacktaler Veltliner  </t>
  </si>
  <si>
    <t>Südtirol Eisacktaler Veltliner  riserva</t>
  </si>
  <si>
    <t xml:space="preserve">Südtirol Vinschgau Chardonnay  </t>
  </si>
  <si>
    <t>Südtirol Vinschgau Chardonnay riserva</t>
  </si>
  <si>
    <t xml:space="preserve">Südtirol Vinschgau Gewürztraminer  </t>
  </si>
  <si>
    <t xml:space="preserve">Südtirol Vinschgau Kerner  </t>
  </si>
  <si>
    <t xml:space="preserve">Südtirol Vinschgau Müller Thurgau  </t>
  </si>
  <si>
    <t xml:space="preserve">Südtirol Vinschgau Riesling  </t>
  </si>
  <si>
    <t xml:space="preserve">Südtirol Vinschgau Ruländer  </t>
  </si>
  <si>
    <t>Südtirol Vinschgau Sauvignon</t>
  </si>
  <si>
    <t>Südtirol Vinschgau Sauvignon passito</t>
  </si>
  <si>
    <t xml:space="preserve">Südtirol Vinschgau Weißburgunder  </t>
  </si>
  <si>
    <t xml:space="preserve">Südtirol Vinschgau Blauburgunder  </t>
  </si>
  <si>
    <t>Südtirol Vinschgau Blauburgunder riserva</t>
  </si>
  <si>
    <t>Südtirol Vinschgau Gewürztraminer vendemmia tardiva</t>
  </si>
  <si>
    <t>Südtirol Vinschgau Riesling vendemmia tardiva</t>
  </si>
  <si>
    <t>Südtirol Vinschgau Vernatsch</t>
  </si>
  <si>
    <t>Südtiroler weiss</t>
  </si>
  <si>
    <t>Mitterberg Portugieser</t>
  </si>
  <si>
    <t>Mitterberg Rosenmuskateller</t>
  </si>
  <si>
    <t>Mitterberg Rosenmuskateller passito</t>
  </si>
  <si>
    <t>Weinberg Dolomiten Blauburgunder</t>
  </si>
  <si>
    <t>Weinberg Dolomiten Blauburgunder rosé</t>
  </si>
  <si>
    <t>Weinberg Dolomiten Bronner</t>
  </si>
  <si>
    <t>Weinberg Dolomiten Chardonnay</t>
  </si>
  <si>
    <t>Weinberg Dolomiten Chardonnay Sekt brut</t>
  </si>
  <si>
    <t>Weinberg Dolomiten Diolinoir</t>
  </si>
  <si>
    <t>Weinberg Dolomiten Goldmuskateller</t>
  </si>
  <si>
    <t>Weinberg Dolomiten Kerner</t>
  </si>
  <si>
    <t>Weinberg Dolomiten Manzoni bianco</t>
  </si>
  <si>
    <t>Weinberg Dolomiten Merlot</t>
  </si>
  <si>
    <t>Weinberg Dolomiten Müller Thurgau</t>
  </si>
  <si>
    <t>Weinberg Dolomiten Petit Manseng</t>
  </si>
  <si>
    <t>Weinberg Dolomiten Pedit Verdot</t>
  </si>
  <si>
    <t>Weinberg Dolomiten rosé</t>
  </si>
  <si>
    <t>Weinberg Dolomiten Ruländer</t>
  </si>
  <si>
    <t>Weinberg Dolomiten Sauvignon</t>
  </si>
  <si>
    <t>Weinberg Dolomiten Sauvignon frizzante</t>
  </si>
  <si>
    <t>Weinberg Dolomiten Silvaner</t>
  </si>
  <si>
    <t>Weinberg Dolomiten Solaris</t>
  </si>
  <si>
    <t>Weinberg Dolomiten Syrah</t>
  </si>
  <si>
    <t>Weinberg Dolomiten Tannat</t>
  </si>
  <si>
    <t>Weinberg Dolomiten Tempranillo</t>
  </si>
  <si>
    <t>Weinberg Dolomiten Teroldego</t>
  </si>
  <si>
    <t>Weinberg Dolomiten Viognier</t>
  </si>
  <si>
    <t>Weinberg Dolomiten Weißburgunder</t>
  </si>
  <si>
    <t>Weinberg Dolomiten Weißburgunder Sekt brut</t>
  </si>
  <si>
    <t>Weinberg Dolomiten Zweigelt</t>
  </si>
  <si>
    <t>Weinberg Dolomiten Zweigelt rosé</t>
  </si>
  <si>
    <t>Summe Landwein Weinberg Dolomiten</t>
  </si>
  <si>
    <t>SUMME LANDWEINE</t>
  </si>
  <si>
    <t>GESAMT DOC+IGT WEINE</t>
  </si>
  <si>
    <t>TOTALE DOC e IGT</t>
  </si>
  <si>
    <t>SUMME DOC WEINE</t>
  </si>
  <si>
    <t>Summe Landwein Mitterberg</t>
  </si>
  <si>
    <t>Weinberg Dolomiten Grauvernatsch</t>
  </si>
  <si>
    <t>Vigneti delle Dolomiti Schiava grigia</t>
  </si>
  <si>
    <t>Mitterberg weiß</t>
  </si>
  <si>
    <t>Mitterberg weiß passito</t>
  </si>
  <si>
    <t>Mitterberg Vernatsch</t>
  </si>
  <si>
    <t>Mitterberg Grauvernatsch</t>
  </si>
  <si>
    <t>Mitterberg Vernatsch rosé</t>
  </si>
  <si>
    <t>Weinberg Dolomiten Portugieser</t>
  </si>
  <si>
    <t>Weinberg Dolomiten Rosenmuskateller</t>
  </si>
  <si>
    <t>Weinberg Dolomiten rot</t>
  </si>
  <si>
    <t>Weinberg Dolomiten Vernatsch</t>
  </si>
  <si>
    <t>Weinberg Dolomiten weiß</t>
  </si>
  <si>
    <t>Weinberg Dolomiten weiß passito</t>
  </si>
  <si>
    <t>Südtirol Meraner Burggräfler</t>
  </si>
  <si>
    <t>Südtiroler Müller Thurgau vendemmia tardiva</t>
  </si>
  <si>
    <t>Weinberg Dolomiten Cabernet/Franc/Sauvignon</t>
  </si>
  <si>
    <t>Mitterberg rot</t>
  </si>
  <si>
    <t>Südtiroler Welschriesling</t>
  </si>
  <si>
    <t>Mitterberg Souvignier gris</t>
  </si>
  <si>
    <t>Superficie
 rivendicata
ettari</t>
  </si>
  <si>
    <t>Mai 2019</t>
  </si>
  <si>
    <t>maggio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</si>
</sst>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rgb="FFC00000"/>
      <name val="Times New Roman"/>
      <family val="1"/>
    </font>
    <font>
      <sz val="9"/>
      <color rgb="FFC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/>
    <xf numFmtId="4" fontId="3" fillId="0" borderId="0" xfId="0" applyNumberFormat="1" applyFont="1" applyFill="1" applyBorder="1"/>
    <xf numFmtId="3" fontId="3" fillId="0" borderId="0" xfId="0" applyNumberFormat="1" applyFont="1" applyFill="1" applyBorder="1"/>
    <xf numFmtId="3" fontId="3" fillId="0" borderId="7" xfId="0" applyNumberFormat="1" applyFont="1" applyFill="1" applyBorder="1"/>
    <xf numFmtId="4" fontId="3" fillId="0" borderId="0" xfId="0" applyNumberFormat="1" applyFont="1"/>
    <xf numFmtId="3" fontId="3" fillId="0" borderId="0" xfId="0" applyNumberFormat="1" applyFont="1"/>
    <xf numFmtId="0" fontId="2" fillId="0" borderId="6" xfId="0" applyFont="1" applyFill="1" applyBorder="1"/>
    <xf numFmtId="4" fontId="2" fillId="0" borderId="0" xfId="0" applyNumberFormat="1" applyFont="1" applyFill="1" applyBorder="1"/>
    <xf numFmtId="3" fontId="2" fillId="0" borderId="0" xfId="0" applyNumberFormat="1" applyFont="1" applyFill="1" applyBorder="1"/>
    <xf numFmtId="3" fontId="2" fillId="0" borderId="7" xfId="0" applyNumberFormat="1" applyFont="1" applyFill="1" applyBorder="1"/>
    <xf numFmtId="4" fontId="2" fillId="0" borderId="0" xfId="0" applyNumberFormat="1" applyFont="1" applyBorder="1"/>
    <xf numFmtId="3" fontId="2" fillId="0" borderId="0" xfId="0" applyNumberFormat="1" applyFont="1" applyBorder="1"/>
    <xf numFmtId="4" fontId="4" fillId="0" borderId="0" xfId="0" applyNumberFormat="1" applyFont="1" applyFill="1" applyBorder="1"/>
    <xf numFmtId="3" fontId="4" fillId="0" borderId="0" xfId="0" applyNumberFormat="1" applyFont="1" applyFill="1" applyBorder="1"/>
    <xf numFmtId="3" fontId="4" fillId="0" borderId="7" xfId="0" applyNumberFormat="1" applyFont="1" applyFill="1" applyBorder="1"/>
    <xf numFmtId="4" fontId="4" fillId="0" borderId="0" xfId="0" applyNumberFormat="1" applyFont="1" applyBorder="1"/>
    <xf numFmtId="3" fontId="5" fillId="0" borderId="0" xfId="0" applyNumberFormat="1" applyFont="1" applyFill="1" applyBorder="1"/>
    <xf numFmtId="3" fontId="4" fillId="0" borderId="0" xfId="0" applyNumberFormat="1" applyFont="1" applyBorder="1"/>
    <xf numFmtId="4" fontId="2" fillId="0" borderId="0" xfId="0" applyNumberFormat="1" applyFont="1" applyFill="1"/>
    <xf numFmtId="3" fontId="2" fillId="0" borderId="0" xfId="0" applyNumberFormat="1" applyFont="1" applyFill="1"/>
    <xf numFmtId="0" fontId="3" fillId="0" borderId="6" xfId="0" applyFont="1" applyBorder="1"/>
    <xf numFmtId="4" fontId="2" fillId="0" borderId="0" xfId="0" applyNumberFormat="1" applyFont="1"/>
    <xf numFmtId="4" fontId="2" fillId="0" borderId="7" xfId="0" applyNumberFormat="1" applyFont="1" applyBorder="1"/>
    <xf numFmtId="4" fontId="3" fillId="0" borderId="0" xfId="0" applyNumberFormat="1" applyFont="1" applyBorder="1"/>
    <xf numFmtId="3" fontId="2" fillId="0" borderId="0" xfId="0" applyNumberFormat="1" applyFont="1"/>
    <xf numFmtId="4" fontId="4" fillId="0" borderId="0" xfId="0" applyNumberFormat="1" applyFont="1"/>
    <xf numFmtId="3" fontId="4" fillId="0" borderId="0" xfId="0" applyNumberFormat="1" applyFont="1"/>
    <xf numFmtId="4" fontId="5" fillId="0" borderId="0" xfId="0" applyNumberFormat="1" applyFont="1" applyFill="1" applyBorder="1"/>
    <xf numFmtId="3" fontId="5" fillId="0" borderId="7" xfId="0" applyNumberFormat="1" applyFont="1" applyFill="1" applyBorder="1"/>
    <xf numFmtId="0" fontId="3" fillId="0" borderId="0" xfId="0" applyFont="1" applyBorder="1"/>
    <xf numFmtId="0" fontId="3" fillId="0" borderId="7" xfId="0" applyFont="1" applyBorder="1"/>
    <xf numFmtId="3" fontId="2" fillId="0" borderId="8" xfId="0" applyNumberFormat="1" applyFont="1" applyFill="1" applyBorder="1"/>
    <xf numFmtId="4" fontId="2" fillId="0" borderId="9" xfId="0" applyNumberFormat="1" applyFont="1" applyFill="1" applyBorder="1"/>
    <xf numFmtId="3" fontId="2" fillId="0" borderId="9" xfId="0" applyNumberFormat="1" applyFont="1" applyFill="1" applyBorder="1"/>
    <xf numFmtId="3" fontId="2" fillId="0" borderId="1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/>
    <xf numFmtId="0" fontId="2" fillId="0" borderId="8" xfId="0" applyFont="1" applyFill="1" applyBorder="1"/>
    <xf numFmtId="4" fontId="3" fillId="0" borderId="0" xfId="0" applyNumberFormat="1" applyFont="1" applyFill="1"/>
    <xf numFmtId="4" fontId="3" fillId="0" borderId="6" xfId="0" applyNumberFormat="1" applyFont="1" applyFill="1" applyBorder="1"/>
    <xf numFmtId="3" fontId="3" fillId="0" borderId="0" xfId="0" applyNumberFormat="1" applyFont="1" applyBorder="1"/>
    <xf numFmtId="0" fontId="2" fillId="0" borderId="3" xfId="0" applyFont="1" applyFill="1" applyBorder="1"/>
    <xf numFmtId="4" fontId="3" fillId="0" borderId="4" xfId="0" applyNumberFormat="1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4" fontId="3" fillId="0" borderId="3" xfId="0" applyNumberFormat="1" applyFont="1" applyFill="1" applyBorder="1"/>
    <xf numFmtId="3" fontId="3" fillId="0" borderId="4" xfId="0" applyNumberFormat="1" applyFont="1" applyBorder="1"/>
    <xf numFmtId="0" fontId="2" fillId="0" borderId="8" xfId="0" applyFont="1" applyBorder="1"/>
    <xf numFmtId="4" fontId="2" fillId="0" borderId="9" xfId="0" applyNumberFormat="1" applyFont="1" applyBorder="1"/>
    <xf numFmtId="3" fontId="2" fillId="0" borderId="9" xfId="0" applyNumberFormat="1" applyFont="1" applyBorder="1"/>
    <xf numFmtId="0" fontId="2" fillId="0" borderId="6" xfId="0" applyFont="1" applyBorder="1"/>
    <xf numFmtId="17" fontId="3" fillId="0" borderId="6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1" fillId="0" borderId="0" xfId="0" applyFont="1" applyFill="1"/>
    <xf numFmtId="3" fontId="2" fillId="0" borderId="6" xfId="0" applyNumberFormat="1" applyFont="1" applyFill="1" applyBorder="1"/>
    <xf numFmtId="3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2" fontId="2" fillId="0" borderId="0" xfId="0" applyNumberFormat="1" applyFont="1" applyFill="1" applyBorder="1"/>
    <xf numFmtId="2" fontId="3" fillId="0" borderId="0" xfId="0" applyNumberFormat="1" applyFont="1" applyFill="1" applyBorder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8"/>
  <sheetViews>
    <sheetView tabSelected="1" zoomScale="120" zoomScaleNormal="120" workbookViewId="0"/>
  </sheetViews>
  <sheetFormatPr baseColWidth="10" defaultRowHeight="12" x14ac:dyDescent="0.2"/>
  <cols>
    <col min="1" max="1" width="46" style="1" customWidth="1"/>
    <col min="2" max="2" width="10.28515625" style="1" customWidth="1"/>
    <col min="3" max="4" width="8.5703125" style="1" customWidth="1"/>
    <col min="5" max="5" width="10.28515625" style="1" customWidth="1"/>
    <col min="6" max="7" width="8.5703125" style="1" customWidth="1"/>
    <col min="8" max="16384" width="11.42578125" style="1"/>
  </cols>
  <sheetData>
    <row r="1" spans="1:9" ht="35.25" customHeight="1" x14ac:dyDescent="0.2">
      <c r="A1" s="2"/>
      <c r="B1" s="3"/>
      <c r="C1" s="64" t="s">
        <v>230</v>
      </c>
      <c r="D1" s="64"/>
      <c r="E1" s="4"/>
      <c r="F1" s="64" t="s">
        <v>231</v>
      </c>
      <c r="G1" s="64"/>
    </row>
    <row r="2" spans="1:9" ht="48" customHeight="1" x14ac:dyDescent="0.2">
      <c r="A2" s="5" t="s">
        <v>232</v>
      </c>
      <c r="B2" s="6" t="s">
        <v>233</v>
      </c>
      <c r="C2" s="7" t="s">
        <v>234</v>
      </c>
      <c r="D2" s="8" t="s">
        <v>235</v>
      </c>
      <c r="E2" s="6" t="s">
        <v>236</v>
      </c>
      <c r="F2" s="7" t="s">
        <v>234</v>
      </c>
      <c r="G2" s="7" t="s">
        <v>235</v>
      </c>
    </row>
    <row r="3" spans="1:9" x14ac:dyDescent="0.2">
      <c r="A3" s="9" t="s">
        <v>240</v>
      </c>
      <c r="B3" s="10">
        <v>97.3</v>
      </c>
      <c r="C3" s="11">
        <f>B3*125</f>
        <v>12162.5</v>
      </c>
      <c r="D3" s="12">
        <f>C3*70/100</f>
        <v>8513.75</v>
      </c>
      <c r="E3" s="13">
        <v>22.2364</v>
      </c>
      <c r="F3" s="14">
        <v>2321.2299999999996</v>
      </c>
      <c r="G3" s="14">
        <v>1615.3899999999999</v>
      </c>
    </row>
    <row r="4" spans="1:9" x14ac:dyDescent="0.2">
      <c r="A4" s="9" t="s">
        <v>420</v>
      </c>
      <c r="B4" s="10">
        <v>0</v>
      </c>
      <c r="C4" s="11">
        <f t="shared" ref="C4:C7" si="0">B4*140</f>
        <v>0</v>
      </c>
      <c r="D4" s="12">
        <f t="shared" ref="D4:D7" si="1">C4*70/100</f>
        <v>0</v>
      </c>
      <c r="E4" s="13">
        <v>16.349499999999999</v>
      </c>
      <c r="F4" s="14">
        <v>1697.7200000000005</v>
      </c>
      <c r="G4" s="14">
        <v>1135.72</v>
      </c>
    </row>
    <row r="5" spans="1:9" x14ac:dyDescent="0.2">
      <c r="A5" s="9" t="s">
        <v>237</v>
      </c>
      <c r="B5" s="10">
        <v>0</v>
      </c>
      <c r="C5" s="11">
        <f t="shared" si="0"/>
        <v>0</v>
      </c>
      <c r="D5" s="12">
        <f t="shared" si="1"/>
        <v>0</v>
      </c>
      <c r="E5" s="13">
        <v>18.014900000000001</v>
      </c>
      <c r="F5" s="14">
        <v>1853.5200000000004</v>
      </c>
      <c r="G5" s="14">
        <v>1297.46</v>
      </c>
    </row>
    <row r="6" spans="1:9" x14ac:dyDescent="0.2">
      <c r="A6" s="9" t="s">
        <v>238</v>
      </c>
      <c r="B6" s="10">
        <v>0</v>
      </c>
      <c r="C6" s="11">
        <f t="shared" si="0"/>
        <v>0</v>
      </c>
      <c r="D6" s="12">
        <f t="shared" si="1"/>
        <v>0</v>
      </c>
      <c r="E6" s="13">
        <v>0</v>
      </c>
      <c r="F6" s="14">
        <v>0</v>
      </c>
      <c r="G6" s="14">
        <v>0</v>
      </c>
    </row>
    <row r="7" spans="1:9" x14ac:dyDescent="0.2">
      <c r="A7" s="9" t="s">
        <v>239</v>
      </c>
      <c r="B7" s="10">
        <v>0</v>
      </c>
      <c r="C7" s="11">
        <f t="shared" si="0"/>
        <v>0</v>
      </c>
      <c r="D7" s="12">
        <f t="shared" si="1"/>
        <v>0</v>
      </c>
      <c r="E7" s="13">
        <v>5.3272000000000004</v>
      </c>
      <c r="F7" s="14">
        <v>552.11999999999989</v>
      </c>
      <c r="G7" s="14">
        <v>386.48</v>
      </c>
    </row>
    <row r="8" spans="1:9" x14ac:dyDescent="0.2">
      <c r="A8" s="15" t="s">
        <v>240</v>
      </c>
      <c r="B8" s="16">
        <f t="shared" ref="B8:F8" si="2">SUM(B3:B7)</f>
        <v>97.3</v>
      </c>
      <c r="C8" s="17">
        <f t="shared" si="2"/>
        <v>12162.5</v>
      </c>
      <c r="D8" s="18">
        <f t="shared" si="2"/>
        <v>8513.75</v>
      </c>
      <c r="E8" s="19">
        <f t="shared" si="2"/>
        <v>61.92799999999999</v>
      </c>
      <c r="F8" s="20">
        <f t="shared" si="2"/>
        <v>6424.59</v>
      </c>
      <c r="G8" s="20">
        <f>SUM(G3:G7)</f>
        <v>4435.0499999999993</v>
      </c>
    </row>
    <row r="9" spans="1:9" x14ac:dyDescent="0.2">
      <c r="A9" s="15"/>
      <c r="B9" s="21"/>
      <c r="C9" s="22"/>
      <c r="D9" s="23"/>
      <c r="E9" s="24"/>
      <c r="F9" s="22"/>
      <c r="G9" s="25"/>
    </row>
    <row r="10" spans="1:9" s="68" customFormat="1" x14ac:dyDescent="0.2">
      <c r="A10" s="9" t="s">
        <v>241</v>
      </c>
      <c r="B10" s="10">
        <v>7.56</v>
      </c>
      <c r="C10" s="11">
        <f>B10*140</f>
        <v>1058.3999999999999</v>
      </c>
      <c r="D10" s="12">
        <f>C10*70/100</f>
        <v>740.87999999999988</v>
      </c>
      <c r="E10" s="13">
        <v>81.41</v>
      </c>
      <c r="F10" s="14">
        <v>10555.557142857142</v>
      </c>
      <c r="G10" s="14">
        <v>7388.89</v>
      </c>
      <c r="H10" s="10"/>
      <c r="I10" s="67"/>
    </row>
    <row r="11" spans="1:9" s="68" customFormat="1" x14ac:dyDescent="0.2">
      <c r="A11" s="9" t="s">
        <v>244</v>
      </c>
      <c r="B11" s="10">
        <v>365.21</v>
      </c>
      <c r="C11" s="11">
        <f>B11*140</f>
        <v>51129.399999999994</v>
      </c>
      <c r="D11" s="12">
        <f>C11*70/100</f>
        <v>35790.579999999994</v>
      </c>
      <c r="E11" s="13">
        <v>72.813000000000002</v>
      </c>
      <c r="F11" s="14">
        <v>8626.3142857142866</v>
      </c>
      <c r="G11" s="14">
        <v>6038.42</v>
      </c>
      <c r="H11" s="10"/>
      <c r="I11" s="67"/>
    </row>
    <row r="12" spans="1:9" s="68" customFormat="1" x14ac:dyDescent="0.2">
      <c r="A12" s="9" t="s">
        <v>242</v>
      </c>
      <c r="B12" s="10">
        <v>0</v>
      </c>
      <c r="C12" s="11">
        <f t="shared" ref="C12:C15" si="3">B12*140</f>
        <v>0</v>
      </c>
      <c r="D12" s="12">
        <v>0</v>
      </c>
      <c r="E12" s="13">
        <v>108.7667</v>
      </c>
      <c r="F12" s="14">
        <v>11890.214285714286</v>
      </c>
      <c r="G12" s="14">
        <v>8323.15</v>
      </c>
      <c r="H12" s="10"/>
      <c r="I12" s="67"/>
    </row>
    <row r="13" spans="1:9" s="68" customFormat="1" x14ac:dyDescent="0.2">
      <c r="A13" s="9" t="s">
        <v>245</v>
      </c>
      <c r="B13" s="10">
        <v>0</v>
      </c>
      <c r="C13" s="11">
        <f t="shared" si="3"/>
        <v>0</v>
      </c>
      <c r="D13" s="12">
        <v>0</v>
      </c>
      <c r="E13" s="13">
        <v>5.62</v>
      </c>
      <c r="F13" s="14">
        <v>1256.5</v>
      </c>
      <c r="G13" s="14">
        <v>879.55</v>
      </c>
      <c r="H13" s="10"/>
      <c r="I13" s="67"/>
    </row>
    <row r="14" spans="1:9" s="68" customFormat="1" x14ac:dyDescent="0.2">
      <c r="A14" s="9" t="s">
        <v>246</v>
      </c>
      <c r="B14" s="10">
        <v>0</v>
      </c>
      <c r="C14" s="11">
        <f t="shared" si="3"/>
        <v>0</v>
      </c>
      <c r="D14" s="12">
        <v>0</v>
      </c>
      <c r="E14" s="13">
        <v>50.940399999999997</v>
      </c>
      <c r="F14" s="14">
        <v>5695.971428571429</v>
      </c>
      <c r="G14" s="14">
        <v>3987.18</v>
      </c>
      <c r="H14" s="10"/>
      <c r="I14" s="67"/>
    </row>
    <row r="15" spans="1:9" s="68" customFormat="1" x14ac:dyDescent="0.2">
      <c r="A15" s="9" t="s">
        <v>247</v>
      </c>
      <c r="B15" s="10">
        <v>0</v>
      </c>
      <c r="C15" s="11">
        <f t="shared" si="3"/>
        <v>0</v>
      </c>
      <c r="D15" s="12">
        <v>0</v>
      </c>
      <c r="E15" s="13">
        <v>42.234400000000001</v>
      </c>
      <c r="F15" s="14">
        <v>4120.7142857142853</v>
      </c>
      <c r="G15" s="14">
        <v>2884.5</v>
      </c>
      <c r="H15" s="10"/>
      <c r="I15" s="67"/>
    </row>
    <row r="16" spans="1:9" x14ac:dyDescent="0.2">
      <c r="A16" s="15" t="s">
        <v>243</v>
      </c>
      <c r="B16" s="16">
        <f t="shared" ref="B16:F16" si="4">SUM(B10:B15)</f>
        <v>372.77</v>
      </c>
      <c r="C16" s="17">
        <f t="shared" si="4"/>
        <v>52187.799999999996</v>
      </c>
      <c r="D16" s="18">
        <f t="shared" si="4"/>
        <v>36531.459999999992</v>
      </c>
      <c r="E16" s="16">
        <f t="shared" si="4"/>
        <v>361.78450000000004</v>
      </c>
      <c r="F16" s="17">
        <f t="shared" si="4"/>
        <v>42145.271428571425</v>
      </c>
      <c r="G16" s="17">
        <f>SUM(G10:G15)</f>
        <v>29501.69</v>
      </c>
      <c r="H16" s="16"/>
      <c r="I16" s="66"/>
    </row>
    <row r="17" spans="1:7" x14ac:dyDescent="0.2">
      <c r="A17" s="15"/>
      <c r="B17" s="21"/>
      <c r="C17" s="22"/>
      <c r="D17" s="23"/>
      <c r="E17" s="21"/>
      <c r="F17" s="22"/>
      <c r="G17" s="22"/>
    </row>
    <row r="18" spans="1:7" x14ac:dyDescent="0.2">
      <c r="A18" s="9" t="s">
        <v>248</v>
      </c>
      <c r="B18" s="13">
        <v>72.650000000000006</v>
      </c>
      <c r="C18" s="11">
        <f>B18*125</f>
        <v>9081.25</v>
      </c>
      <c r="D18" s="12">
        <f>C18*70/100</f>
        <v>6356.875</v>
      </c>
      <c r="E18" s="13">
        <v>72.483000000000004</v>
      </c>
      <c r="F18" s="14">
        <v>7643.579999999999</v>
      </c>
      <c r="G18" s="14">
        <v>5340.43</v>
      </c>
    </row>
    <row r="19" spans="1:7" x14ac:dyDescent="0.2">
      <c r="A19" s="9" t="s">
        <v>249</v>
      </c>
      <c r="B19" s="10">
        <v>105.12</v>
      </c>
      <c r="C19" s="11">
        <f>B19*125</f>
        <v>13140</v>
      </c>
      <c r="D19" s="12">
        <f>C19*70/100</f>
        <v>9198</v>
      </c>
      <c r="E19" s="13">
        <v>89.297399999999996</v>
      </c>
      <c r="F19" s="14">
        <v>10168.380000000001</v>
      </c>
      <c r="G19" s="14">
        <v>7107.1399999999985</v>
      </c>
    </row>
    <row r="20" spans="1:7" x14ac:dyDescent="0.2">
      <c r="A20" s="15" t="s">
        <v>277</v>
      </c>
      <c r="B20" s="16">
        <f t="shared" ref="B20:F20" si="5">SUM(B18:B19)</f>
        <v>177.77</v>
      </c>
      <c r="C20" s="17">
        <f t="shared" si="5"/>
        <v>22221.25</v>
      </c>
      <c r="D20" s="18">
        <f t="shared" si="5"/>
        <v>15554.875</v>
      </c>
      <c r="E20" s="19">
        <f t="shared" si="5"/>
        <v>161.78039999999999</v>
      </c>
      <c r="F20" s="20">
        <f t="shared" si="5"/>
        <v>17811.96</v>
      </c>
      <c r="G20" s="17">
        <f>SUM(G18:G19)</f>
        <v>12447.57</v>
      </c>
    </row>
    <row r="21" spans="1:7" x14ac:dyDescent="0.2">
      <c r="A21" s="15"/>
      <c r="B21" s="21"/>
      <c r="C21" s="22"/>
      <c r="D21" s="23"/>
      <c r="E21" s="24"/>
      <c r="F21" s="26"/>
      <c r="G21" s="22"/>
    </row>
    <row r="22" spans="1:7" x14ac:dyDescent="0.2">
      <c r="A22" s="15" t="s">
        <v>250</v>
      </c>
      <c r="B22" s="27">
        <v>0</v>
      </c>
      <c r="C22" s="17">
        <f>B22*130</f>
        <v>0</v>
      </c>
      <c r="D22" s="18">
        <f>C22*70/100</f>
        <v>0</v>
      </c>
      <c r="E22" s="27">
        <v>0.3332</v>
      </c>
      <c r="F22" s="28">
        <v>43</v>
      </c>
      <c r="G22" s="28">
        <v>29.87</v>
      </c>
    </row>
    <row r="23" spans="1:7" x14ac:dyDescent="0.2">
      <c r="A23" s="15"/>
      <c r="B23" s="21"/>
      <c r="C23" s="22"/>
      <c r="D23" s="23"/>
      <c r="E23" s="21"/>
      <c r="F23" s="22"/>
      <c r="G23" s="22"/>
    </row>
    <row r="24" spans="1:7" x14ac:dyDescent="0.2">
      <c r="A24" s="9" t="s">
        <v>251</v>
      </c>
      <c r="B24" s="10">
        <v>373.57900000000001</v>
      </c>
      <c r="C24" s="11">
        <f>B24*130</f>
        <v>48565.270000000004</v>
      </c>
      <c r="D24" s="12">
        <f>C24*70/100</f>
        <v>33995.689000000006</v>
      </c>
      <c r="E24" s="13">
        <v>432.3494</v>
      </c>
      <c r="F24" s="14">
        <v>44873.079999999965</v>
      </c>
      <c r="G24" s="14">
        <v>30394.37</v>
      </c>
    </row>
    <row r="25" spans="1:7" x14ac:dyDescent="0.2">
      <c r="A25" s="29" t="s">
        <v>252</v>
      </c>
      <c r="B25" s="10">
        <v>0</v>
      </c>
      <c r="C25" s="11">
        <v>0</v>
      </c>
      <c r="D25" s="12">
        <v>0</v>
      </c>
      <c r="E25" s="13">
        <v>7.7499999999999999E-2</v>
      </c>
      <c r="F25" s="14">
        <v>10</v>
      </c>
      <c r="G25" s="14">
        <v>6.7</v>
      </c>
    </row>
    <row r="26" spans="1:7" x14ac:dyDescent="0.2">
      <c r="A26" s="9" t="s">
        <v>253</v>
      </c>
      <c r="B26" s="10">
        <v>0</v>
      </c>
      <c r="C26" s="11">
        <v>0</v>
      </c>
      <c r="D26" s="12">
        <v>0</v>
      </c>
      <c r="E26" s="13">
        <v>25.860600000000002</v>
      </c>
      <c r="F26" s="14">
        <v>2067.91</v>
      </c>
      <c r="G26" s="14">
        <v>1446.4899999999998</v>
      </c>
    </row>
    <row r="27" spans="1:7" x14ac:dyDescent="0.2">
      <c r="A27" s="9" t="s">
        <v>273</v>
      </c>
      <c r="B27" s="10">
        <v>0</v>
      </c>
      <c r="C27" s="11">
        <v>0</v>
      </c>
      <c r="D27" s="12">
        <v>0</v>
      </c>
      <c r="E27" s="13">
        <v>22.9147</v>
      </c>
      <c r="F27" s="14">
        <v>2593.9900000000002</v>
      </c>
      <c r="G27" s="14">
        <v>1485.07</v>
      </c>
    </row>
    <row r="28" spans="1:7" x14ac:dyDescent="0.2">
      <c r="A28" s="9" t="s">
        <v>274</v>
      </c>
      <c r="B28" s="10">
        <v>0</v>
      </c>
      <c r="C28" s="11">
        <v>0</v>
      </c>
      <c r="D28" s="12">
        <v>0</v>
      </c>
      <c r="E28" s="13">
        <v>0.29260000000000003</v>
      </c>
      <c r="F28" s="14">
        <v>6</v>
      </c>
      <c r="G28" s="14">
        <v>529</v>
      </c>
    </row>
    <row r="29" spans="1:7" x14ac:dyDescent="0.2">
      <c r="A29" s="15" t="s">
        <v>254</v>
      </c>
      <c r="B29" s="16">
        <f t="shared" ref="B29:G29" si="6">SUM(B24:B28)</f>
        <v>373.57900000000001</v>
      </c>
      <c r="C29" s="17">
        <f t="shared" si="6"/>
        <v>48565.270000000004</v>
      </c>
      <c r="D29" s="18">
        <f t="shared" si="6"/>
        <v>33995.689000000006</v>
      </c>
      <c r="E29" s="16">
        <f t="shared" si="6"/>
        <v>481.49479999999994</v>
      </c>
      <c r="F29" s="17">
        <f t="shared" si="6"/>
        <v>49550.97999999996</v>
      </c>
      <c r="G29" s="17">
        <f t="shared" si="6"/>
        <v>33861.629999999997</v>
      </c>
    </row>
    <row r="30" spans="1:7" x14ac:dyDescent="0.2">
      <c r="A30" s="15"/>
      <c r="B30" s="21"/>
      <c r="C30" s="22"/>
      <c r="D30" s="23"/>
      <c r="E30" s="21"/>
      <c r="F30" s="22"/>
      <c r="G30" s="22"/>
    </row>
    <row r="31" spans="1:7" x14ac:dyDescent="0.2">
      <c r="A31" s="9" t="s">
        <v>308</v>
      </c>
      <c r="B31" s="10">
        <v>518.5</v>
      </c>
      <c r="C31" s="11">
        <f>B31*120</f>
        <v>62220</v>
      </c>
      <c r="D31" s="12">
        <f>C31*70/100</f>
        <v>43554</v>
      </c>
      <c r="E31" s="13">
        <v>490.6848</v>
      </c>
      <c r="F31" s="14">
        <v>44360.320000000029</v>
      </c>
      <c r="G31" s="14">
        <v>31047.14</v>
      </c>
    </row>
    <row r="32" spans="1:7" x14ac:dyDescent="0.2">
      <c r="A32" s="9" t="s">
        <v>309</v>
      </c>
      <c r="B32" s="10">
        <v>0</v>
      </c>
      <c r="C32" s="11">
        <v>0</v>
      </c>
      <c r="D32" s="12">
        <v>0</v>
      </c>
      <c r="E32" s="13">
        <v>2.7831999999999999</v>
      </c>
      <c r="F32" s="14">
        <v>145.25</v>
      </c>
      <c r="G32" s="14">
        <v>64.98</v>
      </c>
    </row>
    <row r="33" spans="1:7" x14ac:dyDescent="0.2">
      <c r="A33" s="9" t="s">
        <v>310</v>
      </c>
      <c r="B33" s="10">
        <v>0</v>
      </c>
      <c r="C33" s="11">
        <v>0</v>
      </c>
      <c r="D33" s="12">
        <v>0</v>
      </c>
      <c r="E33" s="13">
        <v>14.5146</v>
      </c>
      <c r="F33" s="14">
        <v>1262.1000000000001</v>
      </c>
      <c r="G33" s="14">
        <v>882.66000000000008</v>
      </c>
    </row>
    <row r="34" spans="1:7" x14ac:dyDescent="0.2">
      <c r="A34" s="9" t="s">
        <v>311</v>
      </c>
      <c r="B34" s="10">
        <v>0</v>
      </c>
      <c r="C34" s="11">
        <v>0</v>
      </c>
      <c r="D34" s="12">
        <v>0</v>
      </c>
      <c r="E34" s="13">
        <v>7.0904999999999996</v>
      </c>
      <c r="F34" s="14">
        <v>414.95</v>
      </c>
      <c r="G34" s="14">
        <v>254.96</v>
      </c>
    </row>
    <row r="35" spans="1:7" x14ac:dyDescent="0.2">
      <c r="A35" s="15" t="s">
        <v>312</v>
      </c>
      <c r="B35" s="16">
        <f t="shared" ref="B35:D35" si="7">SUM(B31:B34)</f>
        <v>518.5</v>
      </c>
      <c r="C35" s="17">
        <f t="shared" si="7"/>
        <v>62220</v>
      </c>
      <c r="D35" s="18">
        <f t="shared" si="7"/>
        <v>43554</v>
      </c>
      <c r="E35" s="16">
        <f>SUM(E31:E34)</f>
        <v>515.07309999999995</v>
      </c>
      <c r="F35" s="17">
        <f>SUM(F31:F34)</f>
        <v>46182.620000000024</v>
      </c>
      <c r="G35" s="17">
        <f>SUM(G31:G34)</f>
        <v>32249.739999999998</v>
      </c>
    </row>
    <row r="36" spans="1:7" x14ac:dyDescent="0.2">
      <c r="A36" s="15"/>
      <c r="B36" s="21"/>
      <c r="C36" s="22"/>
      <c r="D36" s="23"/>
      <c r="E36" s="21"/>
      <c r="F36" s="22"/>
      <c r="G36" s="22"/>
    </row>
    <row r="37" spans="1:7" x14ac:dyDescent="0.2">
      <c r="A37" s="9" t="s">
        <v>278</v>
      </c>
      <c r="B37" s="13">
        <v>93.78</v>
      </c>
      <c r="C37" s="11">
        <f>B37*100</f>
        <v>9378</v>
      </c>
      <c r="D37" s="12">
        <f>C37*70/100</f>
        <v>6564.6</v>
      </c>
      <c r="E37" s="13">
        <v>80.546499999999995</v>
      </c>
      <c r="F37" s="14">
        <v>6325.880000000001</v>
      </c>
      <c r="G37" s="14">
        <v>4417.54</v>
      </c>
    </row>
    <row r="38" spans="1:7" x14ac:dyDescent="0.2">
      <c r="A38" s="9" t="s">
        <v>279</v>
      </c>
      <c r="B38" s="10">
        <v>0</v>
      </c>
      <c r="C38" s="11">
        <v>0</v>
      </c>
      <c r="D38" s="12">
        <v>0</v>
      </c>
      <c r="E38" s="13">
        <v>1.9037999999999999</v>
      </c>
      <c r="F38" s="14">
        <v>118.45999999999998</v>
      </c>
      <c r="G38" s="14">
        <v>39.230000000000004</v>
      </c>
    </row>
    <row r="39" spans="1:7" x14ac:dyDescent="0.2">
      <c r="A39" s="9" t="s">
        <v>280</v>
      </c>
      <c r="B39" s="10">
        <v>0</v>
      </c>
      <c r="C39" s="11">
        <v>0</v>
      </c>
      <c r="D39" s="12">
        <v>0</v>
      </c>
      <c r="E39" s="13">
        <v>0.2392</v>
      </c>
      <c r="F39" s="14">
        <v>10</v>
      </c>
      <c r="G39" s="14">
        <v>4</v>
      </c>
    </row>
    <row r="40" spans="1:7" x14ac:dyDescent="0.2">
      <c r="A40" s="15" t="s">
        <v>281</v>
      </c>
      <c r="B40" s="16">
        <f>B37</f>
        <v>93.78</v>
      </c>
      <c r="C40" s="17">
        <f>C37</f>
        <v>9378</v>
      </c>
      <c r="D40" s="18">
        <f>D37</f>
        <v>6564.6</v>
      </c>
      <c r="E40" s="16">
        <f>SUM(E37:E39)</f>
        <v>82.689499999999995</v>
      </c>
      <c r="F40" s="17">
        <f t="shared" ref="F40" si="8">SUM(F37:F39)</f>
        <v>6454.3400000000011</v>
      </c>
      <c r="G40" s="17">
        <f>SUM(G37:G39)</f>
        <v>4460.7699999999995</v>
      </c>
    </row>
    <row r="41" spans="1:7" x14ac:dyDescent="0.2">
      <c r="A41" s="15"/>
      <c r="B41" s="21"/>
      <c r="C41" s="22"/>
      <c r="D41" s="23"/>
      <c r="E41" s="21"/>
      <c r="F41" s="22"/>
      <c r="G41" s="22"/>
    </row>
    <row r="42" spans="1:7" x14ac:dyDescent="0.2">
      <c r="A42" s="9" t="s">
        <v>255</v>
      </c>
      <c r="B42" s="10">
        <v>17.68</v>
      </c>
      <c r="C42" s="11">
        <f>B42*120</f>
        <v>2121.6</v>
      </c>
      <c r="D42" s="12">
        <f>C42*70/100</f>
        <v>1485.12</v>
      </c>
      <c r="E42" s="13">
        <v>22.8034</v>
      </c>
      <c r="F42" s="14">
        <v>2063.6</v>
      </c>
      <c r="G42" s="14">
        <v>1434.9099999999999</v>
      </c>
    </row>
    <row r="43" spans="1:7" x14ac:dyDescent="0.2">
      <c r="A43" s="9" t="s">
        <v>256</v>
      </c>
      <c r="B43" s="10">
        <v>0</v>
      </c>
      <c r="C43" s="11">
        <v>0</v>
      </c>
      <c r="D43" s="12">
        <v>0</v>
      </c>
      <c r="E43" s="13">
        <v>0.52829999999999999</v>
      </c>
      <c r="F43" s="14">
        <v>58.5</v>
      </c>
      <c r="G43" s="14">
        <v>40.9</v>
      </c>
    </row>
    <row r="44" spans="1:7" x14ac:dyDescent="0.2">
      <c r="A44" s="15" t="s">
        <v>255</v>
      </c>
      <c r="B44" s="30">
        <f t="shared" ref="B44:F44" si="9">SUM(B42:B43)</f>
        <v>17.68</v>
      </c>
      <c r="C44" s="30">
        <f t="shared" si="9"/>
        <v>2121.6</v>
      </c>
      <c r="D44" s="31">
        <f t="shared" si="9"/>
        <v>1485.12</v>
      </c>
      <c r="E44" s="19">
        <f t="shared" si="9"/>
        <v>23.331700000000001</v>
      </c>
      <c r="F44" s="17">
        <f t="shared" si="9"/>
        <v>2122.1</v>
      </c>
      <c r="G44" s="17">
        <f>SUM(G42:G43)</f>
        <v>1475.81</v>
      </c>
    </row>
    <row r="45" spans="1:7" x14ac:dyDescent="0.2">
      <c r="A45" s="15"/>
      <c r="B45" s="30"/>
      <c r="C45" s="30"/>
      <c r="D45" s="31"/>
      <c r="E45" s="19"/>
      <c r="F45" s="17"/>
      <c r="G45" s="22"/>
    </row>
    <row r="46" spans="1:7" x14ac:dyDescent="0.2">
      <c r="A46" s="9" t="s">
        <v>257</v>
      </c>
      <c r="B46" s="13">
        <v>83.2</v>
      </c>
      <c r="C46" s="11">
        <f>B46*130</f>
        <v>10816</v>
      </c>
      <c r="D46" s="12">
        <f>C46*70/100</f>
        <v>7571.2</v>
      </c>
      <c r="E46" s="32">
        <v>120.5124</v>
      </c>
      <c r="F46" s="11">
        <v>12535.360000000008</v>
      </c>
      <c r="G46" s="11">
        <v>8763.48</v>
      </c>
    </row>
    <row r="47" spans="1:7" x14ac:dyDescent="0.2">
      <c r="A47" s="9" t="s">
        <v>421</v>
      </c>
      <c r="B47" s="10">
        <v>0</v>
      </c>
      <c r="C47" s="11">
        <v>0</v>
      </c>
      <c r="D47" s="12">
        <v>0</v>
      </c>
      <c r="E47" s="13">
        <v>0.33210000000000001</v>
      </c>
      <c r="F47" s="13">
        <v>27</v>
      </c>
      <c r="G47" s="11">
        <v>15</v>
      </c>
    </row>
    <row r="48" spans="1:7" x14ac:dyDescent="0.2">
      <c r="A48" s="15" t="s">
        <v>257</v>
      </c>
      <c r="B48" s="30">
        <f>SUM(B46:B47)</f>
        <v>83.2</v>
      </c>
      <c r="C48" s="17">
        <f>B48*130</f>
        <v>10816</v>
      </c>
      <c r="D48" s="18">
        <f>C48*70/100</f>
        <v>7571.2</v>
      </c>
      <c r="E48" s="30">
        <f>SUM(E46:E47)</f>
        <v>120.8445</v>
      </c>
      <c r="F48" s="33">
        <f>SUM(F46:F47)</f>
        <v>12562.360000000008</v>
      </c>
      <c r="G48" s="33">
        <f>SUM(G46:G47)</f>
        <v>8778.48</v>
      </c>
    </row>
    <row r="49" spans="1:7" x14ac:dyDescent="0.2">
      <c r="A49" s="15"/>
      <c r="B49" s="34"/>
      <c r="C49" s="22"/>
      <c r="D49" s="23"/>
      <c r="E49" s="34"/>
      <c r="F49" s="35"/>
      <c r="G49" s="35"/>
    </row>
    <row r="50" spans="1:7" x14ac:dyDescent="0.2">
      <c r="A50" s="15" t="s">
        <v>258</v>
      </c>
      <c r="B50" s="16">
        <v>19.09</v>
      </c>
      <c r="C50" s="17">
        <f>B50*130</f>
        <v>2481.6999999999998</v>
      </c>
      <c r="D50" s="18">
        <f>C50*70/100</f>
        <v>1737.19</v>
      </c>
      <c r="E50" s="30">
        <v>42.1873</v>
      </c>
      <c r="F50" s="33">
        <v>3438.74</v>
      </c>
      <c r="G50" s="33">
        <v>2397.29</v>
      </c>
    </row>
    <row r="51" spans="1:7" x14ac:dyDescent="0.2">
      <c r="A51" s="15"/>
      <c r="B51" s="36"/>
      <c r="C51" s="25"/>
      <c r="D51" s="37"/>
      <c r="E51" s="21"/>
      <c r="F51" s="22"/>
      <c r="G51" s="22"/>
    </row>
    <row r="52" spans="1:7" x14ac:dyDescent="0.2">
      <c r="A52" s="9" t="s">
        <v>284</v>
      </c>
      <c r="B52" s="13">
        <v>479.98</v>
      </c>
      <c r="C52" s="11">
        <f>B52*130</f>
        <v>62397.4</v>
      </c>
      <c r="D52" s="12">
        <f>C52*70/100</f>
        <v>43678.18</v>
      </c>
      <c r="E52" s="13">
        <v>604.91989999999998</v>
      </c>
      <c r="F52" s="14">
        <v>69799.590000000011</v>
      </c>
      <c r="G52" s="14">
        <v>47533.9</v>
      </c>
    </row>
    <row r="53" spans="1:7" x14ac:dyDescent="0.2">
      <c r="A53" s="9" t="s">
        <v>285</v>
      </c>
      <c r="B53" s="10">
        <v>0</v>
      </c>
      <c r="C53" s="11">
        <v>0</v>
      </c>
      <c r="D53" s="12">
        <v>0</v>
      </c>
      <c r="E53" s="13">
        <v>1.9837</v>
      </c>
      <c r="F53" s="14">
        <v>194.10000000000002</v>
      </c>
      <c r="G53" s="14">
        <v>135.87</v>
      </c>
    </row>
    <row r="54" spans="1:7" x14ac:dyDescent="0.2">
      <c r="A54" s="15" t="s">
        <v>284</v>
      </c>
      <c r="B54" s="30">
        <f>SUM(B52:B53)</f>
        <v>479.98</v>
      </c>
      <c r="C54" s="17">
        <f>SUM(C52:C53)</f>
        <v>62397.4</v>
      </c>
      <c r="D54" s="18">
        <f>SUM(D52:D53)</f>
        <v>43678.18</v>
      </c>
      <c r="E54" s="16">
        <f>SUM(E52:E53)</f>
        <v>606.90359999999998</v>
      </c>
      <c r="F54" s="17">
        <f t="shared" ref="F54" si="10">SUM(F52:F53)</f>
        <v>69993.690000000017</v>
      </c>
      <c r="G54" s="17">
        <f>SUM(G52:G53)</f>
        <v>47669.770000000004</v>
      </c>
    </row>
    <row r="55" spans="1:7" x14ac:dyDescent="0.2">
      <c r="A55" s="15"/>
      <c r="B55" s="21"/>
      <c r="C55" s="22"/>
      <c r="D55" s="23"/>
      <c r="E55" s="21"/>
      <c r="F55" s="22"/>
      <c r="G55" s="22"/>
    </row>
    <row r="56" spans="1:7" x14ac:dyDescent="0.2">
      <c r="A56" s="9" t="s">
        <v>259</v>
      </c>
      <c r="B56" s="13">
        <v>185.66</v>
      </c>
      <c r="C56" s="11">
        <f>B56*130</f>
        <v>24135.8</v>
      </c>
      <c r="D56" s="12">
        <f>C56*70/100</f>
        <v>16895.060000000001</v>
      </c>
      <c r="E56" s="13">
        <v>298.85120000000001</v>
      </c>
      <c r="F56" s="14">
        <v>26602.690000000006</v>
      </c>
      <c r="G56" s="14">
        <v>18578.63</v>
      </c>
    </row>
    <row r="57" spans="1:7" x14ac:dyDescent="0.2">
      <c r="A57" s="9" t="s">
        <v>260</v>
      </c>
      <c r="B57" s="10">
        <v>0</v>
      </c>
      <c r="C57" s="11">
        <v>0</v>
      </c>
      <c r="D57" s="12">
        <v>0</v>
      </c>
      <c r="E57" s="13">
        <v>2.7063999999999999</v>
      </c>
      <c r="F57" s="14">
        <v>24.2</v>
      </c>
      <c r="G57" s="14">
        <v>13.100000000000001</v>
      </c>
    </row>
    <row r="58" spans="1:7" x14ac:dyDescent="0.2">
      <c r="A58" s="9" t="s">
        <v>261</v>
      </c>
      <c r="B58" s="10">
        <v>0</v>
      </c>
      <c r="C58" s="11">
        <v>0</v>
      </c>
      <c r="D58" s="12">
        <v>0</v>
      </c>
      <c r="E58" s="13">
        <v>19.398299999999999</v>
      </c>
      <c r="F58" s="14">
        <v>1787.0499999999997</v>
      </c>
      <c r="G58" s="14">
        <v>1243.5</v>
      </c>
    </row>
    <row r="59" spans="1:7" x14ac:dyDescent="0.2">
      <c r="A59" s="15" t="s">
        <v>262</v>
      </c>
      <c r="B59" s="16">
        <f>B56</f>
        <v>185.66</v>
      </c>
      <c r="C59" s="17">
        <f>C56</f>
        <v>24135.8</v>
      </c>
      <c r="D59" s="18">
        <f>D56</f>
        <v>16895.060000000001</v>
      </c>
      <c r="E59" s="16">
        <f>SUM(E56:E58)</f>
        <v>320.95589999999999</v>
      </c>
      <c r="F59" s="17">
        <f>SUM(F56:F58)</f>
        <v>28413.940000000006</v>
      </c>
      <c r="G59" s="17">
        <f>SUM(G56:G58)</f>
        <v>19835.23</v>
      </c>
    </row>
    <row r="60" spans="1:7" x14ac:dyDescent="0.2">
      <c r="A60" s="15"/>
      <c r="B60" s="21"/>
      <c r="C60" s="22"/>
      <c r="D60" s="23"/>
      <c r="E60" s="21"/>
      <c r="F60" s="22"/>
      <c r="G60" s="22"/>
    </row>
    <row r="61" spans="1:7" x14ac:dyDescent="0.2">
      <c r="A61" s="15" t="s">
        <v>263</v>
      </c>
      <c r="B61" s="16">
        <v>0.7</v>
      </c>
      <c r="C61" s="17">
        <f>B61*130</f>
        <v>91</v>
      </c>
      <c r="D61" s="18">
        <f>C61*70/100</f>
        <v>63.7</v>
      </c>
      <c r="E61" s="30">
        <v>0.96860000000000002</v>
      </c>
      <c r="F61" s="33">
        <v>89.59</v>
      </c>
      <c r="G61" s="33">
        <v>52.06</v>
      </c>
    </row>
    <row r="62" spans="1:7" x14ac:dyDescent="0.2">
      <c r="A62" s="15"/>
      <c r="B62" s="21"/>
      <c r="C62" s="22"/>
      <c r="D62" s="23"/>
      <c r="E62" s="21"/>
      <c r="F62" s="22"/>
      <c r="G62" s="22"/>
    </row>
    <row r="63" spans="1:7" x14ac:dyDescent="0.2">
      <c r="A63" s="9" t="s">
        <v>287</v>
      </c>
      <c r="B63" s="13">
        <v>234.36</v>
      </c>
      <c r="C63" s="11">
        <f>B63*130</f>
        <v>30466.800000000003</v>
      </c>
      <c r="D63" s="12">
        <f>C63*70/100</f>
        <v>21326.76</v>
      </c>
      <c r="E63" s="13">
        <v>394.60230000000001</v>
      </c>
      <c r="F63" s="14">
        <v>38141.750000000022</v>
      </c>
      <c r="G63" s="14">
        <v>26258.31</v>
      </c>
    </row>
    <row r="64" spans="1:7" x14ac:dyDescent="0.2">
      <c r="A64" s="9" t="s">
        <v>288</v>
      </c>
      <c r="B64" s="10">
        <v>0</v>
      </c>
      <c r="C64" s="11">
        <v>0</v>
      </c>
      <c r="D64" s="12">
        <v>0</v>
      </c>
      <c r="E64" s="13">
        <v>22.394500000000001</v>
      </c>
      <c r="F64" s="14">
        <v>2063.31</v>
      </c>
      <c r="G64" s="14">
        <v>1435.98</v>
      </c>
    </row>
    <row r="65" spans="1:7" x14ac:dyDescent="0.2">
      <c r="A65" s="9" t="s">
        <v>289</v>
      </c>
      <c r="B65" s="10">
        <v>0</v>
      </c>
      <c r="C65" s="11">
        <v>0</v>
      </c>
      <c r="D65" s="12">
        <v>0</v>
      </c>
      <c r="E65" s="13">
        <v>11.9412</v>
      </c>
      <c r="F65" s="14">
        <v>1313.2900000000002</v>
      </c>
      <c r="G65" s="14">
        <v>920.45</v>
      </c>
    </row>
    <row r="66" spans="1:7" x14ac:dyDescent="0.2">
      <c r="A66" s="15" t="s">
        <v>290</v>
      </c>
      <c r="B66" s="16">
        <f>B63</f>
        <v>234.36</v>
      </c>
      <c r="C66" s="17">
        <f>C63</f>
        <v>30466.800000000003</v>
      </c>
      <c r="D66" s="18">
        <f>D63</f>
        <v>21326.76</v>
      </c>
      <c r="E66" s="16">
        <f>SUM(E63:E65)</f>
        <v>428.93799999999999</v>
      </c>
      <c r="F66" s="17">
        <f>SUM(F63:F65)</f>
        <v>41518.35000000002</v>
      </c>
      <c r="G66" s="17">
        <f>SUM(G63:G65)</f>
        <v>28614.74</v>
      </c>
    </row>
    <row r="67" spans="1:7" x14ac:dyDescent="0.2">
      <c r="A67" s="15"/>
      <c r="B67" s="21"/>
      <c r="C67" s="22"/>
      <c r="D67" s="23"/>
      <c r="E67" s="21"/>
      <c r="F67" s="22"/>
      <c r="G67" s="22"/>
    </row>
    <row r="68" spans="1:7" x14ac:dyDescent="0.2">
      <c r="A68" s="15" t="s">
        <v>424</v>
      </c>
      <c r="B68" s="30">
        <v>0</v>
      </c>
      <c r="C68" s="17">
        <f>B68*130</f>
        <v>0</v>
      </c>
      <c r="D68" s="18">
        <f>C68*70/100</f>
        <v>0</v>
      </c>
      <c r="E68" s="30">
        <v>0</v>
      </c>
      <c r="F68" s="33">
        <v>0</v>
      </c>
      <c r="G68" s="28">
        <v>0</v>
      </c>
    </row>
    <row r="69" spans="1:7" x14ac:dyDescent="0.2">
      <c r="A69" s="15"/>
      <c r="B69" s="21"/>
      <c r="C69" s="22"/>
      <c r="D69" s="23"/>
      <c r="E69" s="21"/>
      <c r="F69" s="22"/>
      <c r="G69" s="22"/>
    </row>
    <row r="70" spans="1:7" x14ac:dyDescent="0.2">
      <c r="A70" s="9" t="s">
        <v>292</v>
      </c>
      <c r="B70" s="13">
        <v>447.06</v>
      </c>
      <c r="C70" s="11">
        <f>B70*120</f>
        <v>53647.199999999997</v>
      </c>
      <c r="D70" s="12">
        <f>C70*70/100</f>
        <v>37553.040000000001</v>
      </c>
      <c r="E70" s="13">
        <v>163.0438</v>
      </c>
      <c r="F70" s="14">
        <v>13878.690000000002</v>
      </c>
      <c r="G70" s="14">
        <v>9416.44</v>
      </c>
    </row>
    <row r="71" spans="1:7" x14ac:dyDescent="0.2">
      <c r="A71" s="9" t="s">
        <v>293</v>
      </c>
      <c r="B71" s="10">
        <v>0</v>
      </c>
      <c r="C71" s="11">
        <v>0</v>
      </c>
      <c r="D71" s="12">
        <v>0</v>
      </c>
      <c r="E71" s="13">
        <v>239.42150000000001</v>
      </c>
      <c r="F71" s="14">
        <v>18448.510000000006</v>
      </c>
      <c r="G71" s="14">
        <v>12656.199999999999</v>
      </c>
    </row>
    <row r="72" spans="1:7" x14ac:dyDescent="0.2">
      <c r="A72" s="9" t="s">
        <v>298</v>
      </c>
      <c r="B72" s="10">
        <v>0</v>
      </c>
      <c r="C72" s="11">
        <v>0</v>
      </c>
      <c r="D72" s="12">
        <v>0</v>
      </c>
      <c r="E72" s="13">
        <v>3.7433999999999998</v>
      </c>
      <c r="F72" s="14">
        <v>290.29999999999995</v>
      </c>
      <c r="G72" s="14">
        <v>337.13</v>
      </c>
    </row>
    <row r="73" spans="1:7" s="62" customFormat="1" x14ac:dyDescent="0.2">
      <c r="A73" s="9" t="s">
        <v>294</v>
      </c>
      <c r="B73" s="10">
        <v>0</v>
      </c>
      <c r="C73" s="11">
        <v>0</v>
      </c>
      <c r="D73" s="12">
        <v>0</v>
      </c>
      <c r="E73" s="47">
        <v>7.2</v>
      </c>
      <c r="F73" s="45">
        <v>536</v>
      </c>
      <c r="G73" s="45">
        <v>454.97</v>
      </c>
    </row>
    <row r="74" spans="1:7" x14ac:dyDescent="0.2">
      <c r="A74" s="9" t="s">
        <v>295</v>
      </c>
      <c r="B74" s="10">
        <v>0</v>
      </c>
      <c r="C74" s="11">
        <v>0</v>
      </c>
      <c r="D74" s="12">
        <v>0</v>
      </c>
      <c r="E74" s="13">
        <v>2.4144000000000001</v>
      </c>
      <c r="F74" s="14">
        <v>138.36000000000001</v>
      </c>
      <c r="G74" s="14">
        <v>32.4</v>
      </c>
    </row>
    <row r="75" spans="1:7" x14ac:dyDescent="0.2">
      <c r="A75" s="15" t="s">
        <v>296</v>
      </c>
      <c r="B75" s="16">
        <f>B70</f>
        <v>447.06</v>
      </c>
      <c r="C75" s="17">
        <f>C70</f>
        <v>53647.199999999997</v>
      </c>
      <c r="D75" s="18">
        <f>D70</f>
        <v>37553.040000000001</v>
      </c>
      <c r="E75" s="16">
        <f>SUM(E70:E74)</f>
        <v>415.82310000000001</v>
      </c>
      <c r="F75" s="17">
        <f>SUM(F70:F74)</f>
        <v>33291.860000000008</v>
      </c>
      <c r="G75" s="17">
        <f>SUM(G70:G74)</f>
        <v>22897.140000000003</v>
      </c>
    </row>
    <row r="76" spans="1:7" x14ac:dyDescent="0.2">
      <c r="A76" s="15"/>
      <c r="B76" s="21"/>
      <c r="C76" s="22"/>
      <c r="D76" s="23"/>
      <c r="E76" s="21"/>
      <c r="F76" s="22"/>
      <c r="G76" s="22"/>
    </row>
    <row r="77" spans="1:7" x14ac:dyDescent="0.2">
      <c r="A77" s="9" t="s">
        <v>264</v>
      </c>
      <c r="B77" s="13">
        <v>156.89070000000001</v>
      </c>
      <c r="C77" s="11">
        <f>B77*110</f>
        <v>17257.977000000003</v>
      </c>
      <c r="D77" s="12">
        <f>C77*70/100</f>
        <v>12080.583900000001</v>
      </c>
      <c r="E77" s="13">
        <v>22.047000000000001</v>
      </c>
      <c r="F77" s="14">
        <v>1640.07</v>
      </c>
      <c r="G77" s="14">
        <v>1176.4000000000001</v>
      </c>
    </row>
    <row r="78" spans="1:7" x14ac:dyDescent="0.2">
      <c r="A78" s="9" t="s">
        <v>265</v>
      </c>
      <c r="B78" s="38">
        <v>0</v>
      </c>
      <c r="C78" s="38">
        <v>0</v>
      </c>
      <c r="D78" s="39">
        <v>0</v>
      </c>
      <c r="E78" s="13">
        <v>114.79689999999999</v>
      </c>
      <c r="F78" s="14">
        <v>8077.1399999999985</v>
      </c>
      <c r="G78" s="14">
        <v>5588.32</v>
      </c>
    </row>
    <row r="79" spans="1:7" x14ac:dyDescent="0.2">
      <c r="A79" s="15" t="s">
        <v>264</v>
      </c>
      <c r="B79" s="16">
        <f>SUM(B77:B78)</f>
        <v>156.89070000000001</v>
      </c>
      <c r="C79" s="17">
        <f>C77</f>
        <v>17257.977000000003</v>
      </c>
      <c r="D79" s="18">
        <f>D77</f>
        <v>12080.583900000001</v>
      </c>
      <c r="E79" s="16">
        <f>SUM(E77:E78)</f>
        <v>136.84389999999999</v>
      </c>
      <c r="F79" s="17">
        <f>SUM(F77:F78)</f>
        <v>9717.2099999999991</v>
      </c>
      <c r="G79" s="17">
        <f>SUM(G77:G78)</f>
        <v>6764.7199999999993</v>
      </c>
    </row>
    <row r="80" spans="1:7" x14ac:dyDescent="0.2">
      <c r="A80" s="15"/>
      <c r="B80" s="21"/>
      <c r="C80" s="22"/>
      <c r="D80" s="23"/>
      <c r="E80" s="24"/>
      <c r="F80" s="22"/>
      <c r="G80" s="22"/>
    </row>
    <row r="81" spans="1:7" x14ac:dyDescent="0.2">
      <c r="A81" s="9" t="s">
        <v>266</v>
      </c>
      <c r="B81" s="13">
        <v>476.58</v>
      </c>
      <c r="C81" s="11">
        <f>B81*140</f>
        <v>66721.2</v>
      </c>
      <c r="D81" s="12">
        <f>C81*70/100</f>
        <v>46704.84</v>
      </c>
      <c r="E81" s="13">
        <v>130.78819999999999</v>
      </c>
      <c r="F81" s="14">
        <v>14021.409999999998</v>
      </c>
      <c r="G81" s="14">
        <v>9797.65</v>
      </c>
    </row>
    <row r="82" spans="1:7" x14ac:dyDescent="0.2">
      <c r="A82" s="9" t="s">
        <v>267</v>
      </c>
      <c r="B82" s="10">
        <v>0</v>
      </c>
      <c r="C82" s="11">
        <f>B82*140</f>
        <v>0</v>
      </c>
      <c r="D82" s="12">
        <f>C82*70/100</f>
        <v>0</v>
      </c>
      <c r="E82" s="13">
        <v>46.831899999999997</v>
      </c>
      <c r="F82" s="14">
        <v>5130.42</v>
      </c>
      <c r="G82" s="14">
        <v>3554.4</v>
      </c>
    </row>
    <row r="83" spans="1:7" x14ac:dyDescent="0.2">
      <c r="A83" s="9" t="s">
        <v>268</v>
      </c>
      <c r="B83" s="10">
        <v>0</v>
      </c>
      <c r="C83" s="11">
        <v>0</v>
      </c>
      <c r="D83" s="12">
        <v>0</v>
      </c>
      <c r="E83" s="13">
        <v>183.3272</v>
      </c>
      <c r="F83" s="14">
        <v>18421.71999999999</v>
      </c>
      <c r="G83" s="14">
        <v>12867.05</v>
      </c>
    </row>
    <row r="84" spans="1:7" x14ac:dyDescent="0.2">
      <c r="A84" s="9" t="s">
        <v>269</v>
      </c>
      <c r="B84" s="10">
        <v>0</v>
      </c>
      <c r="C84" s="11">
        <v>0</v>
      </c>
      <c r="D84" s="12">
        <v>0</v>
      </c>
      <c r="E84" s="13">
        <v>55.609400000000001</v>
      </c>
      <c r="F84" s="14">
        <v>5575.9000000000015</v>
      </c>
      <c r="G84" s="14">
        <v>3922.48</v>
      </c>
    </row>
    <row r="85" spans="1:7" x14ac:dyDescent="0.2">
      <c r="A85" s="9" t="s">
        <v>299</v>
      </c>
      <c r="B85" s="10">
        <v>0</v>
      </c>
      <c r="C85" s="11">
        <v>0</v>
      </c>
      <c r="D85" s="12">
        <v>0</v>
      </c>
      <c r="E85" s="13">
        <v>28.027899999999999</v>
      </c>
      <c r="F85" s="14">
        <v>3289.2799999999997</v>
      </c>
      <c r="G85" s="14">
        <v>2295.6</v>
      </c>
    </row>
    <row r="86" spans="1:7" x14ac:dyDescent="0.2">
      <c r="A86" s="15" t="s">
        <v>266</v>
      </c>
      <c r="B86" s="16">
        <f t="shared" ref="B86:F86" si="11">SUM(B81:B85)</f>
        <v>476.58</v>
      </c>
      <c r="C86" s="17">
        <f t="shared" si="11"/>
        <v>66721.2</v>
      </c>
      <c r="D86" s="18">
        <f t="shared" si="11"/>
        <v>46704.84</v>
      </c>
      <c r="E86" s="16">
        <f t="shared" si="11"/>
        <v>444.58459999999997</v>
      </c>
      <c r="F86" s="17">
        <f t="shared" si="11"/>
        <v>46438.729999999989</v>
      </c>
      <c r="G86" s="17">
        <f>SUM(G81:G85)</f>
        <v>32437.179999999997</v>
      </c>
    </row>
    <row r="87" spans="1:7" x14ac:dyDescent="0.2">
      <c r="A87" s="15"/>
      <c r="B87" s="21"/>
      <c r="C87" s="22"/>
      <c r="D87" s="23"/>
      <c r="E87" s="21"/>
      <c r="F87" s="22"/>
      <c r="G87" s="22"/>
    </row>
    <row r="88" spans="1:7" x14ac:dyDescent="0.2">
      <c r="A88" s="15" t="s">
        <v>315</v>
      </c>
      <c r="B88" s="16">
        <v>0.24</v>
      </c>
      <c r="C88" s="17">
        <f>B88*110</f>
        <v>26.4</v>
      </c>
      <c r="D88" s="18">
        <f>C88*70/100</f>
        <v>18.48</v>
      </c>
      <c r="E88" s="30">
        <v>0.1419</v>
      </c>
      <c r="F88" s="33">
        <v>7.3</v>
      </c>
      <c r="G88" s="33">
        <v>5</v>
      </c>
    </row>
    <row r="89" spans="1:7" x14ac:dyDescent="0.2">
      <c r="A89" s="15"/>
      <c r="B89" s="21"/>
      <c r="C89" s="22"/>
      <c r="D89" s="23"/>
      <c r="E89" s="21"/>
      <c r="F89" s="22"/>
      <c r="G89" s="22"/>
    </row>
    <row r="90" spans="1:7" x14ac:dyDescent="0.2">
      <c r="A90" s="9" t="s">
        <v>270</v>
      </c>
      <c r="B90" s="13">
        <v>190.63</v>
      </c>
      <c r="C90" s="11">
        <f>B90*130</f>
        <v>24781.899999999998</v>
      </c>
      <c r="D90" s="12">
        <f>C90*70/100</f>
        <v>17347.329999999998</v>
      </c>
      <c r="E90" s="13">
        <v>47.670699999999997</v>
      </c>
      <c r="F90" s="14">
        <v>4778.0300000000043</v>
      </c>
      <c r="G90" s="14">
        <v>3330.24</v>
      </c>
    </row>
    <row r="91" spans="1:7" x14ac:dyDescent="0.2">
      <c r="A91" s="9" t="s">
        <v>271</v>
      </c>
      <c r="B91" s="10">
        <v>0</v>
      </c>
      <c r="C91" s="11">
        <v>0</v>
      </c>
      <c r="D91" s="12">
        <v>0</v>
      </c>
      <c r="E91" s="13">
        <v>118.5947</v>
      </c>
      <c r="F91" s="14">
        <v>9933.8300000000017</v>
      </c>
      <c r="G91" s="14">
        <v>6893.75</v>
      </c>
    </row>
    <row r="92" spans="1:7" x14ac:dyDescent="0.2">
      <c r="A92" s="9" t="s">
        <v>300</v>
      </c>
      <c r="B92" s="10">
        <v>0</v>
      </c>
      <c r="C92" s="11">
        <v>0</v>
      </c>
      <c r="D92" s="12">
        <v>0</v>
      </c>
      <c r="E92" s="13">
        <v>3.9535</v>
      </c>
      <c r="F92" s="14">
        <v>441.65999999999997</v>
      </c>
      <c r="G92" s="14">
        <v>303.25</v>
      </c>
    </row>
    <row r="93" spans="1:7" x14ac:dyDescent="0.2">
      <c r="A93" s="15" t="s">
        <v>272</v>
      </c>
      <c r="B93" s="16">
        <f>B90</f>
        <v>190.63</v>
      </c>
      <c r="C93" s="17">
        <f>C90</f>
        <v>24781.899999999998</v>
      </c>
      <c r="D93" s="18">
        <f>D90</f>
        <v>17347.329999999998</v>
      </c>
      <c r="E93" s="16">
        <f>SUM(E90:E92)</f>
        <v>170.21889999999999</v>
      </c>
      <c r="F93" s="17">
        <f>SUM(F90:F92)</f>
        <v>15153.520000000006</v>
      </c>
      <c r="G93" s="17">
        <f>SUM(G90:G92)</f>
        <v>10527.24</v>
      </c>
    </row>
    <row r="94" spans="1:7" x14ac:dyDescent="0.2">
      <c r="A94" s="15"/>
      <c r="B94" s="21"/>
      <c r="C94" s="22"/>
      <c r="D94" s="23"/>
      <c r="E94" s="21"/>
      <c r="F94" s="22"/>
      <c r="G94" s="22"/>
    </row>
    <row r="95" spans="1:7" x14ac:dyDescent="0.2">
      <c r="A95" s="9" t="s">
        <v>316</v>
      </c>
      <c r="B95" s="13">
        <v>9.67</v>
      </c>
      <c r="C95" s="11">
        <f>B95*60</f>
        <v>580.20000000000005</v>
      </c>
      <c r="D95" s="12">
        <f>C95*70/100</f>
        <v>406.14</v>
      </c>
      <c r="E95" s="13">
        <v>7.2351999999999999</v>
      </c>
      <c r="F95" s="14">
        <v>326.86000000000007</v>
      </c>
      <c r="G95" s="14">
        <v>212.94</v>
      </c>
    </row>
    <row r="96" spans="1:7" x14ac:dyDescent="0.2">
      <c r="A96" s="9" t="s">
        <v>317</v>
      </c>
      <c r="B96" s="10">
        <v>0</v>
      </c>
      <c r="C96" s="11">
        <v>0</v>
      </c>
      <c r="D96" s="12">
        <v>0</v>
      </c>
      <c r="E96" s="13">
        <v>0.48670000000000002</v>
      </c>
      <c r="F96" s="14">
        <v>17.899999999999999</v>
      </c>
      <c r="G96" s="14">
        <v>5.55</v>
      </c>
    </row>
    <row r="97" spans="1:7" x14ac:dyDescent="0.2">
      <c r="A97" s="9" t="s">
        <v>318</v>
      </c>
      <c r="B97" s="10">
        <v>0</v>
      </c>
      <c r="C97" s="11">
        <v>0</v>
      </c>
      <c r="D97" s="12">
        <v>0</v>
      </c>
      <c r="E97" s="13">
        <v>1.5750999999999999</v>
      </c>
      <c r="F97" s="14">
        <v>59.339999999999996</v>
      </c>
      <c r="G97" s="14">
        <v>35.620000000000005</v>
      </c>
    </row>
    <row r="98" spans="1:7" x14ac:dyDescent="0.2">
      <c r="A98" s="15" t="s">
        <v>319</v>
      </c>
      <c r="B98" s="16">
        <f>B95</f>
        <v>9.67</v>
      </c>
      <c r="C98" s="17">
        <f>C95</f>
        <v>580.20000000000005</v>
      </c>
      <c r="D98" s="18">
        <f>D95</f>
        <v>406.14</v>
      </c>
      <c r="E98" s="16">
        <f>SUM(E95:E97)</f>
        <v>9.2970000000000006</v>
      </c>
      <c r="F98" s="17">
        <f>SUM(F95:F97)</f>
        <v>404.1</v>
      </c>
      <c r="G98" s="17">
        <f>SUM(G95:G97)</f>
        <v>254.11</v>
      </c>
    </row>
    <row r="99" spans="1:7" x14ac:dyDescent="0.2">
      <c r="A99" s="15"/>
      <c r="B99" s="21"/>
      <c r="C99" s="22"/>
      <c r="D99" s="23"/>
      <c r="E99" s="21"/>
      <c r="F99" s="22"/>
      <c r="G99" s="22"/>
    </row>
    <row r="100" spans="1:7" x14ac:dyDescent="0.2">
      <c r="A100" s="15" t="s">
        <v>320</v>
      </c>
      <c r="B100" s="30">
        <v>30.35</v>
      </c>
      <c r="C100" s="17">
        <f>B100*140</f>
        <v>4249</v>
      </c>
      <c r="D100" s="18">
        <f>C100*70/100</f>
        <v>2974.3</v>
      </c>
      <c r="E100" s="30">
        <v>87.480800000000002</v>
      </c>
      <c r="F100" s="33">
        <v>9840.2899999999991</v>
      </c>
      <c r="G100" s="33">
        <v>6820</v>
      </c>
    </row>
    <row r="101" spans="1:7" x14ac:dyDescent="0.2">
      <c r="A101" s="15"/>
      <c r="B101" s="21"/>
      <c r="C101" s="22"/>
      <c r="D101" s="23"/>
      <c r="E101" s="21"/>
      <c r="F101" s="22"/>
      <c r="G101" s="22"/>
    </row>
    <row r="102" spans="1:7" x14ac:dyDescent="0.2">
      <c r="A102" s="15" t="s">
        <v>321</v>
      </c>
      <c r="B102" s="16">
        <v>0.64</v>
      </c>
      <c r="C102" s="17">
        <f>B102*140</f>
        <v>89.600000000000009</v>
      </c>
      <c r="D102" s="18">
        <f>C102*70/100</f>
        <v>62.720000000000006</v>
      </c>
      <c r="E102" s="30">
        <v>8.6259999999999994</v>
      </c>
      <c r="F102" s="33">
        <v>1098.4699999999998</v>
      </c>
      <c r="G102" s="33">
        <v>764.8</v>
      </c>
    </row>
    <row r="103" spans="1:7" x14ac:dyDescent="0.2">
      <c r="A103" s="15"/>
      <c r="B103" s="21"/>
      <c r="C103" s="22"/>
      <c r="D103" s="23"/>
      <c r="E103" s="34"/>
      <c r="F103" s="35"/>
      <c r="G103" s="35"/>
    </row>
    <row r="104" spans="1:7" x14ac:dyDescent="0.2">
      <c r="A104" s="15" t="s">
        <v>339</v>
      </c>
      <c r="B104" s="16">
        <v>0</v>
      </c>
      <c r="C104" s="17">
        <v>0</v>
      </c>
      <c r="D104" s="18">
        <v>0</v>
      </c>
      <c r="E104" s="30">
        <v>0.33179999999999998</v>
      </c>
      <c r="F104" s="33">
        <v>28.6</v>
      </c>
      <c r="G104" s="33">
        <v>19.72</v>
      </c>
    </row>
    <row r="105" spans="1:7" x14ac:dyDescent="0.2">
      <c r="A105" s="15"/>
      <c r="B105" s="21"/>
      <c r="C105" s="22"/>
      <c r="D105" s="23"/>
      <c r="E105" s="21"/>
      <c r="F105" s="22"/>
      <c r="G105" s="22"/>
    </row>
    <row r="106" spans="1:7" x14ac:dyDescent="0.2">
      <c r="A106" s="9" t="s">
        <v>322</v>
      </c>
      <c r="B106" s="13">
        <v>142.61000000000001</v>
      </c>
      <c r="C106" s="11">
        <f>B106*125</f>
        <v>17826.25</v>
      </c>
      <c r="D106" s="12">
        <f>C106*70/100</f>
        <v>12478.375</v>
      </c>
      <c r="E106" s="13">
        <v>5.6689999999999996</v>
      </c>
      <c r="F106" s="14">
        <v>488.05</v>
      </c>
      <c r="G106" s="14">
        <v>325</v>
      </c>
    </row>
    <row r="107" spans="1:7" x14ac:dyDescent="0.2">
      <c r="A107" s="9" t="s">
        <v>323</v>
      </c>
      <c r="B107" s="10">
        <v>35.799999999999997</v>
      </c>
      <c r="C107" s="11">
        <f>B107*125</f>
        <v>4475</v>
      </c>
      <c r="D107" s="12">
        <f>C107*70/100</f>
        <v>3132.5</v>
      </c>
      <c r="E107" s="13">
        <v>24.294</v>
      </c>
      <c r="F107" s="14">
        <v>1697.74</v>
      </c>
      <c r="G107" s="14">
        <v>1187</v>
      </c>
    </row>
    <row r="108" spans="1:7" x14ac:dyDescent="0.2">
      <c r="A108" s="9" t="s">
        <v>324</v>
      </c>
      <c r="B108" s="10">
        <v>0</v>
      </c>
      <c r="C108" s="11">
        <v>0</v>
      </c>
      <c r="D108" s="12">
        <v>0</v>
      </c>
      <c r="E108" s="13">
        <v>3.2008000000000001</v>
      </c>
      <c r="F108" s="14">
        <v>253.75</v>
      </c>
      <c r="G108" s="14">
        <v>177</v>
      </c>
    </row>
    <row r="109" spans="1:7" x14ac:dyDescent="0.2">
      <c r="A109" s="15" t="s">
        <v>322</v>
      </c>
      <c r="B109" s="16">
        <f>SUM(B106:B107)</f>
        <v>178.41000000000003</v>
      </c>
      <c r="C109" s="17">
        <f>SUM(C106:C107)</f>
        <v>22301.25</v>
      </c>
      <c r="D109" s="18">
        <f>SUM(D106:D107)</f>
        <v>15610.875</v>
      </c>
      <c r="E109" s="16">
        <f>SUM(E106:E108)</f>
        <v>33.163800000000002</v>
      </c>
      <c r="F109" s="33">
        <f t="shared" ref="F109" si="12">SUM(F106:F108)</f>
        <v>2439.54</v>
      </c>
      <c r="G109" s="33">
        <f>SUM(G106:G108)</f>
        <v>1689</v>
      </c>
    </row>
    <row r="110" spans="1:7" x14ac:dyDescent="0.2">
      <c r="A110" s="15"/>
      <c r="B110" s="21"/>
      <c r="C110" s="22"/>
      <c r="D110" s="23"/>
      <c r="E110" s="21"/>
      <c r="F110" s="22"/>
      <c r="G110" s="22"/>
    </row>
    <row r="111" spans="1:7" x14ac:dyDescent="0.2">
      <c r="A111" s="9" t="s">
        <v>325</v>
      </c>
      <c r="B111" s="10">
        <v>30.14</v>
      </c>
      <c r="C111" s="11">
        <f>B111*125</f>
        <v>3767.5</v>
      </c>
      <c r="D111" s="12">
        <f>C111*70/100</f>
        <v>2637.25</v>
      </c>
      <c r="E111" s="10">
        <v>0</v>
      </c>
      <c r="F111" s="11">
        <v>0</v>
      </c>
      <c r="G111" s="11">
        <v>0</v>
      </c>
    </row>
    <row r="112" spans="1:7" x14ac:dyDescent="0.2">
      <c r="A112" s="9" t="s">
        <v>326</v>
      </c>
      <c r="B112" s="10">
        <v>2.06</v>
      </c>
      <c r="C112" s="11">
        <f>B112*125</f>
        <v>257.5</v>
      </c>
      <c r="D112" s="12">
        <f>C112*70/100</f>
        <v>180.25</v>
      </c>
      <c r="E112" s="13">
        <v>0</v>
      </c>
      <c r="F112" s="14">
        <v>0</v>
      </c>
      <c r="G112" s="11">
        <v>0</v>
      </c>
    </row>
    <row r="113" spans="1:7" x14ac:dyDescent="0.2">
      <c r="A113" s="15" t="s">
        <v>325</v>
      </c>
      <c r="B113" s="16">
        <f>SUM(B111:B112)</f>
        <v>32.200000000000003</v>
      </c>
      <c r="C113" s="17">
        <f>SUM(C111:C112)</f>
        <v>4025</v>
      </c>
      <c r="D113" s="18">
        <f>SUM(D111:D112)</f>
        <v>2817.5</v>
      </c>
      <c r="E113" s="16">
        <f>SUM(E111:E112)</f>
        <v>0</v>
      </c>
      <c r="F113" s="17">
        <f t="shared" ref="F113" si="13">SUM(F111:F112)</f>
        <v>0</v>
      </c>
      <c r="G113" s="17">
        <v>0</v>
      </c>
    </row>
    <row r="114" spans="1:7" x14ac:dyDescent="0.2">
      <c r="A114" s="15"/>
      <c r="B114" s="21"/>
      <c r="C114" s="22"/>
      <c r="D114" s="23"/>
      <c r="E114" s="21"/>
      <c r="F114" s="22"/>
      <c r="G114" s="22"/>
    </row>
    <row r="115" spans="1:7" x14ac:dyDescent="0.2">
      <c r="A115" s="9" t="s">
        <v>327</v>
      </c>
      <c r="B115" s="10">
        <v>19.45</v>
      </c>
      <c r="C115" s="11">
        <f>B115*125</f>
        <v>2431.25</v>
      </c>
      <c r="D115" s="12">
        <f>C115*70/100</f>
        <v>1701.875</v>
      </c>
      <c r="E115" s="13">
        <v>3.2362000000000002</v>
      </c>
      <c r="F115" s="14">
        <v>325.06</v>
      </c>
      <c r="G115" s="14">
        <v>227.47</v>
      </c>
    </row>
    <row r="116" spans="1:7" x14ac:dyDescent="0.2">
      <c r="A116" s="9" t="s">
        <v>328</v>
      </c>
      <c r="B116" s="10">
        <v>0.63</v>
      </c>
      <c r="C116" s="11">
        <f>B116*125</f>
        <v>78.75</v>
      </c>
      <c r="D116" s="12">
        <f>C116*70/100</f>
        <v>55.125</v>
      </c>
      <c r="E116" s="13">
        <v>0</v>
      </c>
      <c r="F116" s="14">
        <v>0</v>
      </c>
      <c r="G116" s="14">
        <v>0</v>
      </c>
    </row>
    <row r="117" spans="1:7" x14ac:dyDescent="0.2">
      <c r="A117" s="15" t="s">
        <v>327</v>
      </c>
      <c r="B117" s="16">
        <f>SUM(B115:B116)</f>
        <v>20.079999999999998</v>
      </c>
      <c r="C117" s="17">
        <f>SUM(C115:C116)</f>
        <v>2510</v>
      </c>
      <c r="D117" s="18">
        <f>SUM(D115:D116)</f>
        <v>1757</v>
      </c>
      <c r="E117" s="16">
        <f>SUM(E115:E116)</f>
        <v>3.2362000000000002</v>
      </c>
      <c r="F117" s="17">
        <f t="shared" ref="F117" si="14">SUM(F115:F116)</f>
        <v>325.06</v>
      </c>
      <c r="G117" s="17">
        <f>SUM(G115:G116)</f>
        <v>227.47</v>
      </c>
    </row>
    <row r="118" spans="1:7" x14ac:dyDescent="0.2">
      <c r="A118" s="15"/>
      <c r="B118" s="21"/>
      <c r="C118" s="22"/>
      <c r="D118" s="23"/>
      <c r="E118" s="21"/>
      <c r="F118" s="22"/>
      <c r="G118" s="22"/>
    </row>
    <row r="119" spans="1:7" x14ac:dyDescent="0.2">
      <c r="A119" s="9" t="s">
        <v>329</v>
      </c>
      <c r="B119" s="10">
        <v>129.37</v>
      </c>
      <c r="C119" s="11">
        <f>B119*125</f>
        <v>16171.25</v>
      </c>
      <c r="D119" s="12">
        <f>C119*70/100</f>
        <v>11319.875</v>
      </c>
      <c r="E119" s="13">
        <v>0.2928</v>
      </c>
      <c r="F119" s="14">
        <v>21.7</v>
      </c>
      <c r="G119" s="14">
        <v>14</v>
      </c>
    </row>
    <row r="120" spans="1:7" x14ac:dyDescent="0.2">
      <c r="A120" s="9" t="s">
        <v>330</v>
      </c>
      <c r="B120" s="10">
        <v>11.48</v>
      </c>
      <c r="C120" s="11">
        <f>B120*125</f>
        <v>1435</v>
      </c>
      <c r="D120" s="12">
        <f>C120*70/100</f>
        <v>1004.5</v>
      </c>
      <c r="E120" s="13">
        <v>0</v>
      </c>
      <c r="F120" s="14">
        <v>0</v>
      </c>
      <c r="G120" s="14">
        <v>0</v>
      </c>
    </row>
    <row r="121" spans="1:7" x14ac:dyDescent="0.2">
      <c r="A121" s="15" t="s">
        <v>329</v>
      </c>
      <c r="B121" s="16">
        <f>SUM(B119:B120)</f>
        <v>140.85</v>
      </c>
      <c r="C121" s="17">
        <f>SUM(C119:C120)</f>
        <v>17606.25</v>
      </c>
      <c r="D121" s="18">
        <f>SUM(D119:D120)</f>
        <v>12324.375</v>
      </c>
      <c r="E121" s="16">
        <f t="shared" ref="E121:F121" si="15">SUM(E119:E120)</f>
        <v>0.2928</v>
      </c>
      <c r="F121" s="17">
        <f t="shared" si="15"/>
        <v>21.7</v>
      </c>
      <c r="G121" s="17">
        <f>SUM(G119:G120)</f>
        <v>14</v>
      </c>
    </row>
    <row r="122" spans="1:7" x14ac:dyDescent="0.2">
      <c r="A122" s="15"/>
      <c r="B122" s="21"/>
      <c r="C122" s="22"/>
      <c r="D122" s="23"/>
      <c r="E122" s="21"/>
      <c r="F122" s="22"/>
      <c r="G122" s="22"/>
    </row>
    <row r="123" spans="1:7" x14ac:dyDescent="0.2">
      <c r="A123" s="9" t="s">
        <v>331</v>
      </c>
      <c r="B123" s="10">
        <v>158.97</v>
      </c>
      <c r="C123" s="11">
        <f>B123*125</f>
        <v>19871.25</v>
      </c>
      <c r="D123" s="12">
        <f>C123*70/100</f>
        <v>13909.875</v>
      </c>
      <c r="E123" s="13">
        <v>19.8734</v>
      </c>
      <c r="F123" s="14">
        <v>1203.1299999999999</v>
      </c>
      <c r="G123" s="14">
        <v>827.85</v>
      </c>
    </row>
    <row r="124" spans="1:7" x14ac:dyDescent="0.2">
      <c r="A124" s="9" t="s">
        <v>332</v>
      </c>
      <c r="B124" s="10">
        <v>75.209999999999994</v>
      </c>
      <c r="C124" s="11">
        <f>B124*125</f>
        <v>9401.25</v>
      </c>
      <c r="D124" s="12">
        <f>C124*70/100</f>
        <v>6580.875</v>
      </c>
      <c r="E124" s="13">
        <v>49.631999999999998</v>
      </c>
      <c r="F124" s="14">
        <v>3525.6300000000006</v>
      </c>
      <c r="G124" s="14">
        <v>2465</v>
      </c>
    </row>
    <row r="125" spans="1:7" x14ac:dyDescent="0.2">
      <c r="A125" s="9" t="s">
        <v>333</v>
      </c>
      <c r="B125" s="10">
        <v>0</v>
      </c>
      <c r="C125" s="11">
        <v>0</v>
      </c>
      <c r="D125" s="12">
        <v>0</v>
      </c>
      <c r="E125" s="13">
        <v>0.83899999999999997</v>
      </c>
      <c r="F125" s="14">
        <v>29.7</v>
      </c>
      <c r="G125" s="14">
        <v>20.6</v>
      </c>
    </row>
    <row r="126" spans="1:7" x14ac:dyDescent="0.2">
      <c r="A126" s="9" t="s">
        <v>334</v>
      </c>
      <c r="B126" s="10">
        <v>0</v>
      </c>
      <c r="C126" s="11">
        <v>0</v>
      </c>
      <c r="D126" s="12">
        <v>0</v>
      </c>
      <c r="E126" s="13">
        <v>0.26490000000000002</v>
      </c>
      <c r="F126" s="14">
        <v>29.15</v>
      </c>
      <c r="G126" s="14">
        <v>20</v>
      </c>
    </row>
    <row r="127" spans="1:7" x14ac:dyDescent="0.2">
      <c r="A127" s="15" t="s">
        <v>331</v>
      </c>
      <c r="B127" s="16">
        <f>SUM(B123:B125)</f>
        <v>234.18</v>
      </c>
      <c r="C127" s="17">
        <f>SUM(C123:C125)</f>
        <v>29272.5</v>
      </c>
      <c r="D127" s="18">
        <f>SUM(D123:D125)</f>
        <v>20490.75</v>
      </c>
      <c r="E127" s="16">
        <f>SUM(E123:E126)</f>
        <v>70.60929999999999</v>
      </c>
      <c r="F127" s="17">
        <f>SUM(F123:F126)</f>
        <v>4787.6099999999997</v>
      </c>
      <c r="G127" s="17">
        <f>SUM(G123:G126)</f>
        <v>3333.45</v>
      </c>
    </row>
    <row r="128" spans="1:7" x14ac:dyDescent="0.2">
      <c r="A128" s="15"/>
      <c r="B128" s="21"/>
      <c r="C128" s="22"/>
      <c r="D128" s="23"/>
      <c r="E128" s="21"/>
      <c r="F128" s="22"/>
      <c r="G128" s="22"/>
    </row>
    <row r="129" spans="1:7" x14ac:dyDescent="0.2">
      <c r="A129" s="15" t="s">
        <v>335</v>
      </c>
      <c r="B129" s="16">
        <v>0.04</v>
      </c>
      <c r="C129" s="17">
        <f>B129*125</f>
        <v>5</v>
      </c>
      <c r="D129" s="18">
        <f>C129*70/100</f>
        <v>3.5</v>
      </c>
      <c r="E129" s="16">
        <v>0</v>
      </c>
      <c r="F129" s="17">
        <v>0</v>
      </c>
      <c r="G129" s="17">
        <v>0</v>
      </c>
    </row>
    <row r="130" spans="1:7" x14ac:dyDescent="0.2">
      <c r="A130" s="15"/>
      <c r="B130" s="21"/>
      <c r="C130" s="22"/>
      <c r="D130" s="23"/>
      <c r="E130" s="21"/>
      <c r="F130" s="22"/>
      <c r="G130" s="22"/>
    </row>
    <row r="131" spans="1:7" x14ac:dyDescent="0.2">
      <c r="A131" s="9" t="s">
        <v>336</v>
      </c>
      <c r="B131" s="13">
        <v>260.27999999999997</v>
      </c>
      <c r="C131" s="11">
        <f>B131*125</f>
        <v>32534.999999999996</v>
      </c>
      <c r="D131" s="12">
        <f>C131*70/100</f>
        <v>22774.499999999996</v>
      </c>
      <c r="E131" s="13">
        <v>30.6328</v>
      </c>
      <c r="F131" s="14">
        <v>2901.2599999999998</v>
      </c>
      <c r="G131" s="14">
        <v>2020.51</v>
      </c>
    </row>
    <row r="132" spans="1:7" x14ac:dyDescent="0.2">
      <c r="A132" s="9" t="s">
        <v>337</v>
      </c>
      <c r="B132" s="10">
        <v>51.89</v>
      </c>
      <c r="C132" s="11">
        <f>B132*125</f>
        <v>6486.25</v>
      </c>
      <c r="D132" s="12">
        <f>C132*70/100</f>
        <v>4540.375</v>
      </c>
      <c r="E132" s="13">
        <v>25.704799999999999</v>
      </c>
      <c r="F132" s="14">
        <v>1992.1699999999996</v>
      </c>
      <c r="G132" s="14">
        <v>1391</v>
      </c>
    </row>
    <row r="133" spans="1:7" x14ac:dyDescent="0.2">
      <c r="A133" s="9" t="s">
        <v>338</v>
      </c>
      <c r="B133" s="10">
        <v>0</v>
      </c>
      <c r="C133" s="11">
        <v>0</v>
      </c>
      <c r="D133" s="12">
        <v>0</v>
      </c>
      <c r="E133" s="13">
        <v>23.0379</v>
      </c>
      <c r="F133" s="14">
        <v>1402.2799999999997</v>
      </c>
      <c r="G133" s="14">
        <v>980.55</v>
      </c>
    </row>
    <row r="134" spans="1:7" x14ac:dyDescent="0.2">
      <c r="A134" s="15" t="s">
        <v>336</v>
      </c>
      <c r="B134" s="16">
        <f>SUM(B131:B132)</f>
        <v>312.16999999999996</v>
      </c>
      <c r="C134" s="17">
        <f>SUM(C131:C132)</f>
        <v>39021.25</v>
      </c>
      <c r="D134" s="18">
        <f>SUM(D131:D132)</f>
        <v>27314.874999999996</v>
      </c>
      <c r="E134" s="16">
        <f>SUM(E131:E133)</f>
        <v>79.375499999999988</v>
      </c>
      <c r="F134" s="17">
        <f>SUM(F131:F133)</f>
        <v>6295.7099999999991</v>
      </c>
      <c r="G134" s="17">
        <f>SUM(G131:G133)</f>
        <v>4392.0600000000004</v>
      </c>
    </row>
    <row r="135" spans="1:7" x14ac:dyDescent="0.2">
      <c r="A135" s="15"/>
      <c r="B135" s="21"/>
      <c r="C135" s="22"/>
      <c r="D135" s="23"/>
      <c r="E135" s="21"/>
      <c r="F135" s="22"/>
      <c r="G135" s="22"/>
    </row>
    <row r="136" spans="1:7" x14ac:dyDescent="0.2">
      <c r="A136" s="15" t="s">
        <v>340</v>
      </c>
      <c r="B136" s="16">
        <v>66.709999999999994</v>
      </c>
      <c r="C136" s="17">
        <f>B136*100</f>
        <v>6670.9999999999991</v>
      </c>
      <c r="D136" s="18">
        <f>C136*70/100</f>
        <v>4669.7</v>
      </c>
      <c r="E136" s="16">
        <v>43.609699999999997</v>
      </c>
      <c r="F136" s="17">
        <v>3451.0000000000009</v>
      </c>
      <c r="G136" s="17">
        <v>2408.79</v>
      </c>
    </row>
    <row r="137" spans="1:7" x14ac:dyDescent="0.2">
      <c r="A137" s="15"/>
      <c r="B137" s="21"/>
      <c r="C137" s="22"/>
      <c r="D137" s="23"/>
      <c r="E137" s="21"/>
      <c r="F137" s="22"/>
      <c r="G137" s="22"/>
    </row>
    <row r="138" spans="1:7" x14ac:dyDescent="0.2">
      <c r="A138" s="9" t="s">
        <v>341</v>
      </c>
      <c r="B138" s="10">
        <v>83.84</v>
      </c>
      <c r="C138" s="11">
        <f>B138*110</f>
        <v>9222.4</v>
      </c>
      <c r="D138" s="12">
        <f>C138*70/100</f>
        <v>6455.68</v>
      </c>
      <c r="E138" s="13">
        <v>67.575299999999999</v>
      </c>
      <c r="F138" s="14">
        <v>6630.7500000000018</v>
      </c>
      <c r="G138" s="14">
        <v>4643.8500000000004</v>
      </c>
    </row>
    <row r="139" spans="1:7" x14ac:dyDescent="0.2">
      <c r="A139" s="9" t="s">
        <v>342</v>
      </c>
      <c r="B139" s="10">
        <v>0</v>
      </c>
      <c r="C139" s="11">
        <v>0</v>
      </c>
      <c r="D139" s="12">
        <v>0</v>
      </c>
      <c r="E139" s="13">
        <v>1.2892999999999999</v>
      </c>
      <c r="F139" s="14">
        <v>60.8</v>
      </c>
      <c r="G139" s="14">
        <v>20.399999999999999</v>
      </c>
    </row>
    <row r="140" spans="1:7" x14ac:dyDescent="0.2">
      <c r="A140" s="9" t="s">
        <v>343</v>
      </c>
      <c r="B140" s="10">
        <v>0</v>
      </c>
      <c r="C140" s="11">
        <v>0</v>
      </c>
      <c r="D140" s="12">
        <v>0</v>
      </c>
      <c r="E140" s="13">
        <v>0.68320000000000003</v>
      </c>
      <c r="F140" s="14">
        <v>65.430000000000007</v>
      </c>
      <c r="G140" s="14">
        <v>45.46</v>
      </c>
    </row>
    <row r="141" spans="1:7" x14ac:dyDescent="0.2">
      <c r="A141" s="15" t="s">
        <v>344</v>
      </c>
      <c r="B141" s="16">
        <f>B138</f>
        <v>83.84</v>
      </c>
      <c r="C141" s="17">
        <f>C138</f>
        <v>9222.4</v>
      </c>
      <c r="D141" s="18">
        <f>D138</f>
        <v>6455.68</v>
      </c>
      <c r="E141" s="16">
        <f>SUM(E138:E140)</f>
        <v>69.547799999999995</v>
      </c>
      <c r="F141" s="17">
        <f t="shared" ref="F141" si="16">SUM(F138:F140)</f>
        <v>6756.9800000000023</v>
      </c>
      <c r="G141" s="17">
        <f>SUM(G138:G140)</f>
        <v>4709.71</v>
      </c>
    </row>
    <row r="142" spans="1:7" x14ac:dyDescent="0.2">
      <c r="A142" s="15"/>
      <c r="B142" s="21"/>
      <c r="C142" s="22"/>
      <c r="D142" s="23"/>
      <c r="E142" s="21"/>
      <c r="F142" s="22"/>
      <c r="G142" s="22"/>
    </row>
    <row r="143" spans="1:7" x14ac:dyDescent="0.2">
      <c r="A143" s="15" t="s">
        <v>345</v>
      </c>
      <c r="B143" s="16">
        <v>12.58</v>
      </c>
      <c r="C143" s="17">
        <f>B143*125</f>
        <v>1572.5</v>
      </c>
      <c r="D143" s="18">
        <f>C143*70/100</f>
        <v>1100.75</v>
      </c>
      <c r="E143" s="30">
        <v>0</v>
      </c>
      <c r="F143" s="33">
        <v>0</v>
      </c>
      <c r="G143" s="33">
        <v>0</v>
      </c>
    </row>
    <row r="144" spans="1:7" x14ac:dyDescent="0.2">
      <c r="A144" s="15"/>
      <c r="B144" s="21"/>
      <c r="C144" s="22"/>
      <c r="D144" s="23"/>
      <c r="E144" s="21"/>
      <c r="F144" s="22"/>
      <c r="G144" s="22"/>
    </row>
    <row r="145" spans="1:7" x14ac:dyDescent="0.2">
      <c r="A145" s="15" t="s">
        <v>346</v>
      </c>
      <c r="B145" s="16">
        <v>77.790000000000006</v>
      </c>
      <c r="C145" s="17">
        <f>B145*130</f>
        <v>10112.700000000001</v>
      </c>
      <c r="D145" s="18">
        <f>C145*70/100</f>
        <v>7078.89</v>
      </c>
      <c r="E145" s="30">
        <v>61.627600000000001</v>
      </c>
      <c r="F145" s="33">
        <v>6664.2899999999991</v>
      </c>
      <c r="G145" s="33">
        <v>4655.5200000000004</v>
      </c>
    </row>
    <row r="146" spans="1:7" x14ac:dyDescent="0.2">
      <c r="A146" s="15"/>
      <c r="B146" s="21"/>
      <c r="C146" s="22"/>
      <c r="D146" s="23"/>
      <c r="E146" s="21"/>
      <c r="F146" s="22"/>
      <c r="G146" s="22"/>
    </row>
    <row r="147" spans="1:7" x14ac:dyDescent="0.2">
      <c r="A147" s="9" t="s">
        <v>347</v>
      </c>
      <c r="B147" s="10">
        <v>32.49</v>
      </c>
      <c r="C147" s="11">
        <f>B147*100</f>
        <v>3249</v>
      </c>
      <c r="D147" s="12">
        <f>C147*70/100</f>
        <v>2274.3000000000002</v>
      </c>
      <c r="E147" s="13">
        <v>19.048999999999999</v>
      </c>
      <c r="F147" s="14">
        <v>1476.9699999999996</v>
      </c>
      <c r="G147" s="14">
        <v>1023.0999999999999</v>
      </c>
    </row>
    <row r="148" spans="1:7" x14ac:dyDescent="0.2">
      <c r="A148" s="9" t="s">
        <v>348</v>
      </c>
      <c r="B148" s="10">
        <v>0</v>
      </c>
      <c r="C148" s="11">
        <v>0</v>
      </c>
      <c r="D148" s="12">
        <v>0</v>
      </c>
      <c r="E148" s="13">
        <v>0.15</v>
      </c>
      <c r="F148" s="14">
        <v>9</v>
      </c>
      <c r="G148" s="14">
        <v>3.18</v>
      </c>
    </row>
    <row r="149" spans="1:7" x14ac:dyDescent="0.2">
      <c r="A149" s="15" t="s">
        <v>347</v>
      </c>
      <c r="B149" s="16">
        <f>SUM(B147:B147)</f>
        <v>32.49</v>
      </c>
      <c r="C149" s="17">
        <f>SUM(C147:C147)</f>
        <v>3249</v>
      </c>
      <c r="D149" s="18">
        <f>SUM(D147:D147)</f>
        <v>2274.3000000000002</v>
      </c>
      <c r="E149" s="16">
        <f>SUM(E147:E148)</f>
        <v>19.198999999999998</v>
      </c>
      <c r="F149" s="17">
        <f>SUM(F147:F148)</f>
        <v>1485.9699999999996</v>
      </c>
      <c r="G149" s="17">
        <f>SUM(G147:G148)</f>
        <v>1026.28</v>
      </c>
    </row>
    <row r="150" spans="1:7" x14ac:dyDescent="0.2">
      <c r="A150" s="15"/>
      <c r="B150" s="21"/>
      <c r="C150" s="22"/>
      <c r="D150" s="23"/>
      <c r="E150" s="21"/>
      <c r="F150" s="22"/>
      <c r="G150" s="22"/>
    </row>
    <row r="151" spans="1:7" x14ac:dyDescent="0.2">
      <c r="A151" s="15" t="s">
        <v>349</v>
      </c>
      <c r="B151" s="16">
        <v>23.92</v>
      </c>
      <c r="C151" s="17">
        <f>B151*100</f>
        <v>2392</v>
      </c>
      <c r="D151" s="18">
        <f>C151*70/100</f>
        <v>1674.4</v>
      </c>
      <c r="E151" s="30">
        <v>12.9604</v>
      </c>
      <c r="F151" s="33">
        <v>1041.2699999999998</v>
      </c>
      <c r="G151" s="33">
        <v>724.53</v>
      </c>
    </row>
    <row r="152" spans="1:7" x14ac:dyDescent="0.2">
      <c r="A152" s="15"/>
      <c r="B152" s="21"/>
      <c r="C152" s="22"/>
      <c r="D152" s="23"/>
      <c r="E152" s="21"/>
      <c r="F152" s="22"/>
      <c r="G152" s="22"/>
    </row>
    <row r="153" spans="1:7" x14ac:dyDescent="0.2">
      <c r="A153" s="9" t="s">
        <v>350</v>
      </c>
      <c r="B153" s="10">
        <v>68.540000000000006</v>
      </c>
      <c r="C153" s="11">
        <f>B153*125</f>
        <v>8567.5</v>
      </c>
      <c r="D153" s="12">
        <f>C153*70/100</f>
        <v>5997.25</v>
      </c>
      <c r="E153" s="13">
        <v>61.1188</v>
      </c>
      <c r="F153" s="14">
        <v>5758.5400000000018</v>
      </c>
      <c r="G153" s="14">
        <v>4041.59</v>
      </c>
    </row>
    <row r="154" spans="1:7" x14ac:dyDescent="0.2">
      <c r="A154" s="9" t="s">
        <v>351</v>
      </c>
      <c r="B154" s="10">
        <v>0</v>
      </c>
      <c r="C154" s="11">
        <v>0</v>
      </c>
      <c r="D154" s="12">
        <v>0</v>
      </c>
      <c r="E154" s="13">
        <v>0.4592</v>
      </c>
      <c r="F154" s="14">
        <v>27.36</v>
      </c>
      <c r="G154" s="14">
        <v>19.12</v>
      </c>
    </row>
    <row r="155" spans="1:7" x14ac:dyDescent="0.2">
      <c r="A155" s="15" t="s">
        <v>350</v>
      </c>
      <c r="B155" s="16">
        <f t="shared" ref="B155:D155" si="17">SUM(B153:B154)</f>
        <v>68.540000000000006</v>
      </c>
      <c r="C155" s="17">
        <f t="shared" si="17"/>
        <v>8567.5</v>
      </c>
      <c r="D155" s="18">
        <f t="shared" si="17"/>
        <v>5997.25</v>
      </c>
      <c r="E155" s="16">
        <f>SUM(E153:E154)</f>
        <v>61.578000000000003</v>
      </c>
      <c r="F155" s="33">
        <f t="shared" ref="F155" si="18">SUM(F153:F154)</f>
        <v>5785.9000000000015</v>
      </c>
      <c r="G155" s="33">
        <f>SUM(G153:G154)</f>
        <v>4060.71</v>
      </c>
    </row>
    <row r="156" spans="1:7" x14ac:dyDescent="0.2">
      <c r="A156" s="15"/>
      <c r="B156" s="21"/>
      <c r="C156" s="22"/>
      <c r="D156" s="23"/>
      <c r="E156" s="21"/>
      <c r="F156" s="22"/>
      <c r="G156" s="22"/>
    </row>
    <row r="157" spans="1:7" x14ac:dyDescent="0.2">
      <c r="A157" s="9" t="s">
        <v>352</v>
      </c>
      <c r="B157" s="10">
        <v>26.42</v>
      </c>
      <c r="C157" s="11">
        <f>B157*120</f>
        <v>3170.4</v>
      </c>
      <c r="D157" s="12">
        <f>C157*70/100</f>
        <v>2219.2800000000002</v>
      </c>
      <c r="E157" s="10">
        <v>24.468299999999999</v>
      </c>
      <c r="F157" s="11">
        <v>2444.1999999999994</v>
      </c>
      <c r="G157" s="11">
        <v>1698.52</v>
      </c>
    </row>
    <row r="158" spans="1:7" x14ac:dyDescent="0.2">
      <c r="A158" s="9" t="s">
        <v>353</v>
      </c>
      <c r="B158" s="10">
        <v>0</v>
      </c>
      <c r="C158" s="11">
        <v>0</v>
      </c>
      <c r="D158" s="12">
        <v>0</v>
      </c>
      <c r="E158" s="10">
        <v>0.88049999999999995</v>
      </c>
      <c r="F158" s="11">
        <v>92</v>
      </c>
      <c r="G158" s="11">
        <v>63</v>
      </c>
    </row>
    <row r="159" spans="1:7" x14ac:dyDescent="0.2">
      <c r="A159" s="15" t="s">
        <v>352</v>
      </c>
      <c r="B159" s="16">
        <f t="shared" ref="B159:F159" si="19">SUM(B157:B158)</f>
        <v>26.42</v>
      </c>
      <c r="C159" s="17">
        <f t="shared" si="19"/>
        <v>3170.4</v>
      </c>
      <c r="D159" s="18">
        <f t="shared" si="19"/>
        <v>2219.2800000000002</v>
      </c>
      <c r="E159" s="30">
        <f t="shared" si="19"/>
        <v>25.348800000000001</v>
      </c>
      <c r="F159" s="33">
        <f t="shared" si="19"/>
        <v>2536.1999999999994</v>
      </c>
      <c r="G159" s="33">
        <f>SUM(G157:G158)</f>
        <v>1761.52</v>
      </c>
    </row>
    <row r="160" spans="1:7" x14ac:dyDescent="0.2">
      <c r="A160" s="15"/>
      <c r="B160" s="21"/>
      <c r="C160" s="22"/>
      <c r="D160" s="23"/>
      <c r="E160" s="21"/>
      <c r="F160" s="22"/>
      <c r="G160" s="22"/>
    </row>
    <row r="161" spans="1:7" x14ac:dyDescent="0.2">
      <c r="A161" s="9" t="s">
        <v>354</v>
      </c>
      <c r="B161" s="10">
        <v>1.44</v>
      </c>
      <c r="C161" s="11">
        <f>B161*110</f>
        <v>158.4</v>
      </c>
      <c r="D161" s="12">
        <f>C161*70/100</f>
        <v>110.88</v>
      </c>
      <c r="E161" s="10">
        <v>0.32140000000000002</v>
      </c>
      <c r="F161" s="10">
        <v>29.85</v>
      </c>
      <c r="G161" s="14">
        <v>20.22</v>
      </c>
    </row>
    <row r="162" spans="1:7" x14ac:dyDescent="0.2">
      <c r="A162" s="9" t="s">
        <v>355</v>
      </c>
      <c r="B162" s="10">
        <v>0</v>
      </c>
      <c r="C162" s="11">
        <v>0</v>
      </c>
      <c r="D162" s="12">
        <v>0</v>
      </c>
      <c r="E162" s="13">
        <v>1.0307999999999999</v>
      </c>
      <c r="F162" s="14">
        <v>49.3</v>
      </c>
      <c r="G162" s="14">
        <v>30</v>
      </c>
    </row>
    <row r="163" spans="1:7" x14ac:dyDescent="0.2">
      <c r="A163" s="15" t="s">
        <v>354</v>
      </c>
      <c r="B163" s="16">
        <f>SUM(B161:B162)</f>
        <v>1.44</v>
      </c>
      <c r="C163" s="17">
        <f>B163*110</f>
        <v>158.4</v>
      </c>
      <c r="D163" s="18">
        <f>C163*70/100</f>
        <v>110.88</v>
      </c>
      <c r="E163" s="30">
        <f>SUM(E161:E162)</f>
        <v>1.3521999999999998</v>
      </c>
      <c r="F163" s="33">
        <f>SUM(F161:F162)</f>
        <v>79.150000000000006</v>
      </c>
      <c r="G163" s="33">
        <f>SUM(G161:G162)</f>
        <v>50.22</v>
      </c>
    </row>
    <row r="164" spans="1:7" x14ac:dyDescent="0.2">
      <c r="A164" s="15"/>
      <c r="B164" s="21"/>
      <c r="C164" s="22"/>
      <c r="D164" s="23"/>
      <c r="E164" s="21"/>
      <c r="F164" s="22"/>
      <c r="G164" s="22"/>
    </row>
    <row r="165" spans="1:7" x14ac:dyDescent="0.2">
      <c r="A165" s="9" t="s">
        <v>356</v>
      </c>
      <c r="B165" s="10">
        <v>2.25</v>
      </c>
      <c r="C165" s="11">
        <f>B165*90</f>
        <v>202.5</v>
      </c>
      <c r="D165" s="12">
        <f>C165*70/100</f>
        <v>141.75</v>
      </c>
      <c r="E165" s="10">
        <v>1.3314999999999999</v>
      </c>
      <c r="F165" s="11">
        <v>72.98</v>
      </c>
      <c r="G165" s="11">
        <v>47.45</v>
      </c>
    </row>
    <row r="166" spans="1:7" x14ac:dyDescent="0.2">
      <c r="A166" s="9" t="s">
        <v>366</v>
      </c>
      <c r="B166" s="10">
        <v>0</v>
      </c>
      <c r="C166" s="11">
        <v>0</v>
      </c>
      <c r="D166" s="12">
        <v>0</v>
      </c>
      <c r="E166" s="10">
        <v>0</v>
      </c>
      <c r="F166" s="11">
        <v>0</v>
      </c>
      <c r="G166" s="11">
        <v>0</v>
      </c>
    </row>
    <row r="167" spans="1:7" x14ac:dyDescent="0.2">
      <c r="A167" s="15" t="s">
        <v>356</v>
      </c>
      <c r="B167" s="16">
        <f>SUM(B165:B166)</f>
        <v>2.25</v>
      </c>
      <c r="C167" s="17">
        <f>B167*90</f>
        <v>202.5</v>
      </c>
      <c r="D167" s="18">
        <f>C167*70/100</f>
        <v>141.75</v>
      </c>
      <c r="E167" s="30">
        <f>SUM(E165:E166)</f>
        <v>1.3314999999999999</v>
      </c>
      <c r="F167" s="33">
        <f>SUM(F165:F166)</f>
        <v>72.98</v>
      </c>
      <c r="G167" s="33">
        <f>SUM(G165:G166)</f>
        <v>47.45</v>
      </c>
    </row>
    <row r="168" spans="1:7" x14ac:dyDescent="0.2">
      <c r="A168" s="15"/>
      <c r="B168" s="21"/>
      <c r="C168" s="22"/>
      <c r="D168" s="23"/>
      <c r="E168" s="21"/>
      <c r="F168" s="22"/>
      <c r="G168" s="22"/>
    </row>
    <row r="169" spans="1:7" x14ac:dyDescent="0.2">
      <c r="A169" s="15" t="s">
        <v>357</v>
      </c>
      <c r="B169" s="16">
        <v>1.49</v>
      </c>
      <c r="C169" s="17">
        <f>B169*110</f>
        <v>163.9</v>
      </c>
      <c r="D169" s="18">
        <f>C169*70/100</f>
        <v>114.73</v>
      </c>
      <c r="E169" s="30">
        <v>0.86880000000000002</v>
      </c>
      <c r="F169" s="33">
        <v>82.710000000000008</v>
      </c>
      <c r="G169" s="33">
        <v>57.2</v>
      </c>
    </row>
    <row r="170" spans="1:7" x14ac:dyDescent="0.2">
      <c r="A170" s="15"/>
      <c r="B170" s="21"/>
      <c r="C170" s="22"/>
      <c r="D170" s="23"/>
      <c r="E170" s="21"/>
      <c r="F170" s="22"/>
      <c r="G170" s="22"/>
    </row>
    <row r="171" spans="1:7" x14ac:dyDescent="0.2">
      <c r="A171" s="15" t="s">
        <v>358</v>
      </c>
      <c r="B171" s="16">
        <v>2.4</v>
      </c>
      <c r="C171" s="17">
        <f>B171*120</f>
        <v>288</v>
      </c>
      <c r="D171" s="18">
        <f>C171*70/100</f>
        <v>201.6</v>
      </c>
      <c r="E171" s="30">
        <v>0.85850000000000004</v>
      </c>
      <c r="F171" s="33">
        <v>70.400000000000006</v>
      </c>
      <c r="G171" s="33">
        <v>47.7</v>
      </c>
    </row>
    <row r="172" spans="1:7" x14ac:dyDescent="0.2">
      <c r="A172" s="15"/>
      <c r="B172" s="16"/>
      <c r="C172" s="17"/>
      <c r="D172" s="18"/>
      <c r="E172" s="30"/>
      <c r="F172" s="33"/>
      <c r="G172" s="35"/>
    </row>
    <row r="173" spans="1:7" x14ac:dyDescent="0.2">
      <c r="A173" s="9" t="s">
        <v>359</v>
      </c>
      <c r="B173" s="10">
        <v>13.61</v>
      </c>
      <c r="C173" s="11">
        <f>B173*100</f>
        <v>1361</v>
      </c>
      <c r="D173" s="12">
        <f>C173*70/100</f>
        <v>952.7</v>
      </c>
      <c r="E173" s="13">
        <v>9.3488000000000007</v>
      </c>
      <c r="F173" s="14">
        <v>763.95</v>
      </c>
      <c r="G173" s="14">
        <v>540.1</v>
      </c>
    </row>
    <row r="174" spans="1:7" x14ac:dyDescent="0.2">
      <c r="A174" s="9" t="s">
        <v>367</v>
      </c>
      <c r="B174" s="10">
        <v>0</v>
      </c>
      <c r="C174" s="11">
        <v>0</v>
      </c>
      <c r="D174" s="12">
        <v>0</v>
      </c>
      <c r="E174" s="10">
        <v>0.2117</v>
      </c>
      <c r="F174" s="11">
        <v>15</v>
      </c>
      <c r="G174" s="11">
        <v>4.07</v>
      </c>
    </row>
    <row r="175" spans="1:7" x14ac:dyDescent="0.2">
      <c r="A175" s="15" t="s">
        <v>359</v>
      </c>
      <c r="B175" s="16">
        <f t="shared" ref="B175:G175" si="20">SUM(B173:B174)</f>
        <v>13.61</v>
      </c>
      <c r="C175" s="17">
        <f t="shared" si="20"/>
        <v>1361</v>
      </c>
      <c r="D175" s="18">
        <f t="shared" si="20"/>
        <v>952.7</v>
      </c>
      <c r="E175" s="30">
        <f t="shared" si="20"/>
        <v>9.5605000000000011</v>
      </c>
      <c r="F175" s="33">
        <f t="shared" si="20"/>
        <v>778.95</v>
      </c>
      <c r="G175" s="33">
        <f t="shared" si="20"/>
        <v>544.17000000000007</v>
      </c>
    </row>
    <row r="176" spans="1:7" x14ac:dyDescent="0.2">
      <c r="A176" s="15"/>
      <c r="B176" s="21"/>
      <c r="C176" s="22"/>
      <c r="D176" s="23"/>
      <c r="E176" s="21"/>
      <c r="F176" s="22"/>
      <c r="G176" s="22"/>
    </row>
    <row r="177" spans="1:7" x14ac:dyDescent="0.2">
      <c r="A177" s="15" t="s">
        <v>360</v>
      </c>
      <c r="B177" s="16">
        <v>0.98</v>
      </c>
      <c r="C177" s="17">
        <f>B177*100</f>
        <v>98</v>
      </c>
      <c r="D177" s="18">
        <f>C177*70/100</f>
        <v>68.599999999999994</v>
      </c>
      <c r="E177" s="30">
        <v>0.52649999999999997</v>
      </c>
      <c r="F177" s="33">
        <v>26.45</v>
      </c>
      <c r="G177" s="33">
        <v>17.79</v>
      </c>
    </row>
    <row r="178" spans="1:7" x14ac:dyDescent="0.2">
      <c r="A178" s="15"/>
      <c r="B178" s="21"/>
      <c r="C178" s="22"/>
      <c r="D178" s="23"/>
      <c r="E178" s="21"/>
      <c r="F178" s="22"/>
      <c r="G178" s="22"/>
    </row>
    <row r="179" spans="1:7" x14ac:dyDescent="0.2">
      <c r="A179" s="9" t="s">
        <v>361</v>
      </c>
      <c r="B179" s="10">
        <v>1.84</v>
      </c>
      <c r="C179" s="11">
        <f>B179*100</f>
        <v>184</v>
      </c>
      <c r="D179" s="12">
        <f>C179*70/100</f>
        <v>128.80000000000001</v>
      </c>
      <c r="E179" s="13">
        <v>1.1423000000000001</v>
      </c>
      <c r="F179" s="14">
        <v>114.22999999999999</v>
      </c>
      <c r="G179" s="14">
        <v>78.5</v>
      </c>
    </row>
    <row r="180" spans="1:7" x14ac:dyDescent="0.2">
      <c r="A180" s="9" t="s">
        <v>362</v>
      </c>
      <c r="B180" s="10">
        <v>0</v>
      </c>
      <c r="C180" s="11">
        <v>0</v>
      </c>
      <c r="D180" s="12">
        <v>0</v>
      </c>
      <c r="E180" s="13">
        <v>0</v>
      </c>
      <c r="F180" s="14">
        <v>0</v>
      </c>
      <c r="G180" s="14">
        <v>0</v>
      </c>
    </row>
    <row r="181" spans="1:7" x14ac:dyDescent="0.2">
      <c r="A181" s="15" t="s">
        <v>361</v>
      </c>
      <c r="B181" s="16">
        <f t="shared" ref="B181:F181" si="21">SUM(B179:B180)</f>
        <v>1.84</v>
      </c>
      <c r="C181" s="17">
        <f t="shared" si="21"/>
        <v>184</v>
      </c>
      <c r="D181" s="18">
        <f t="shared" si="21"/>
        <v>128.80000000000001</v>
      </c>
      <c r="E181" s="30">
        <f t="shared" si="21"/>
        <v>1.1423000000000001</v>
      </c>
      <c r="F181" s="33">
        <f t="shared" si="21"/>
        <v>114.22999999999999</v>
      </c>
      <c r="G181" s="33">
        <f>SUM(G179:G180)</f>
        <v>78.5</v>
      </c>
    </row>
    <row r="182" spans="1:7" x14ac:dyDescent="0.2">
      <c r="A182" s="15"/>
      <c r="B182" s="21"/>
      <c r="C182" s="22"/>
      <c r="D182" s="23"/>
      <c r="E182" s="21"/>
      <c r="F182" s="22"/>
      <c r="G182" s="22"/>
    </row>
    <row r="183" spans="1:7" x14ac:dyDescent="0.2">
      <c r="A183" s="15" t="s">
        <v>363</v>
      </c>
      <c r="B183" s="16">
        <v>10.99</v>
      </c>
      <c r="C183" s="17">
        <f>B183*110</f>
        <v>1208.9000000000001</v>
      </c>
      <c r="D183" s="18">
        <f>C183*70/100</f>
        <v>846.23</v>
      </c>
      <c r="E183" s="30">
        <v>7.0358000000000001</v>
      </c>
      <c r="F183" s="33">
        <v>626.37999999999988</v>
      </c>
      <c r="G183" s="33">
        <v>426.93000000000006</v>
      </c>
    </row>
    <row r="184" spans="1:7" x14ac:dyDescent="0.2">
      <c r="A184" s="15"/>
      <c r="B184" s="21"/>
      <c r="C184" s="22"/>
      <c r="D184" s="23"/>
      <c r="E184" s="21"/>
      <c r="F184" s="22"/>
      <c r="G184" s="22"/>
    </row>
    <row r="185" spans="1:7" x14ac:dyDescent="0.2">
      <c r="A185" s="9" t="s">
        <v>364</v>
      </c>
      <c r="B185" s="10">
        <v>17.89</v>
      </c>
      <c r="C185" s="11">
        <f>B185*80</f>
        <v>1431.2</v>
      </c>
      <c r="D185" s="12">
        <f>C185*70/100</f>
        <v>1001.84</v>
      </c>
      <c r="E185" s="13">
        <v>8.0300999999999991</v>
      </c>
      <c r="F185" s="14">
        <v>474.41999999999996</v>
      </c>
      <c r="G185" s="14">
        <v>331.85</v>
      </c>
    </row>
    <row r="186" spans="1:7" x14ac:dyDescent="0.2">
      <c r="A186" s="9" t="s">
        <v>365</v>
      </c>
      <c r="B186" s="10">
        <v>0</v>
      </c>
      <c r="C186" s="11">
        <v>0</v>
      </c>
      <c r="D186" s="12">
        <v>0</v>
      </c>
      <c r="E186" s="13">
        <v>4.0833000000000004</v>
      </c>
      <c r="F186" s="14">
        <v>204.72</v>
      </c>
      <c r="G186" s="14">
        <v>135.66</v>
      </c>
    </row>
    <row r="187" spans="1:7" x14ac:dyDescent="0.2">
      <c r="A187" s="15" t="s">
        <v>364</v>
      </c>
      <c r="B187" s="16">
        <f>SUM(B185:B186)</f>
        <v>17.89</v>
      </c>
      <c r="C187" s="17">
        <f>B187*80</f>
        <v>1431.2</v>
      </c>
      <c r="D187" s="18">
        <f>C187*70/100</f>
        <v>1001.84</v>
      </c>
      <c r="E187" s="30">
        <f>SUM(E185:E186)</f>
        <v>12.113399999999999</v>
      </c>
      <c r="F187" s="33">
        <f>SUM(F185:F186)</f>
        <v>679.14</v>
      </c>
      <c r="G187" s="33">
        <f>SUM(G185:G186)</f>
        <v>467.51</v>
      </c>
    </row>
    <row r="188" spans="1:7" x14ac:dyDescent="0.2">
      <c r="A188" s="15"/>
      <c r="B188" s="21"/>
      <c r="C188" s="22"/>
      <c r="D188" s="23"/>
      <c r="E188" s="21"/>
      <c r="F188" s="22"/>
      <c r="G188" s="22"/>
    </row>
    <row r="189" spans="1:7" x14ac:dyDescent="0.2">
      <c r="A189" s="15" t="s">
        <v>368</v>
      </c>
      <c r="B189" s="16">
        <v>11.99</v>
      </c>
      <c r="C189" s="17">
        <f>B189*120</f>
        <v>1438.8</v>
      </c>
      <c r="D189" s="18">
        <f>C189*70/100</f>
        <v>1007.16</v>
      </c>
      <c r="E189" s="30">
        <v>2.3016999999999999</v>
      </c>
      <c r="F189" s="33">
        <v>191.54</v>
      </c>
      <c r="G189" s="33">
        <v>133.88</v>
      </c>
    </row>
    <row r="190" spans="1:7" x14ac:dyDescent="0.2">
      <c r="A190" s="15"/>
      <c r="B190" s="16"/>
      <c r="C190" s="17"/>
      <c r="D190" s="18"/>
      <c r="E190" s="34"/>
      <c r="F190" s="35"/>
      <c r="G190" s="35"/>
    </row>
    <row r="191" spans="1:7" x14ac:dyDescent="0.2">
      <c r="A191" s="15" t="s">
        <v>369</v>
      </c>
      <c r="B191" s="16">
        <v>0</v>
      </c>
      <c r="C191" s="17">
        <v>0</v>
      </c>
      <c r="D191" s="18">
        <v>0</v>
      </c>
      <c r="E191" s="30">
        <v>7.2300000000000003E-2</v>
      </c>
      <c r="F191" s="33">
        <v>7</v>
      </c>
      <c r="G191" s="33">
        <v>4.9000000000000004</v>
      </c>
    </row>
    <row r="192" spans="1:7" x14ac:dyDescent="0.2">
      <c r="A192" s="15" t="s">
        <v>275</v>
      </c>
      <c r="B192" s="16">
        <v>0</v>
      </c>
      <c r="C192" s="17">
        <v>0</v>
      </c>
      <c r="D192" s="18">
        <v>0</v>
      </c>
      <c r="E192" s="27">
        <v>2.8714</v>
      </c>
      <c r="F192" s="28">
        <v>285.14</v>
      </c>
      <c r="G192" s="28">
        <v>149</v>
      </c>
    </row>
    <row r="193" spans="1:7" x14ac:dyDescent="0.2">
      <c r="A193" s="15" t="s">
        <v>301</v>
      </c>
      <c r="B193" s="16">
        <v>0</v>
      </c>
      <c r="C193" s="17">
        <v>0</v>
      </c>
      <c r="D193" s="18">
        <v>0</v>
      </c>
      <c r="E193" s="30">
        <v>0.8669</v>
      </c>
      <c r="F193" s="33">
        <v>86.41</v>
      </c>
      <c r="G193" s="33">
        <v>20</v>
      </c>
    </row>
    <row r="194" spans="1:7" x14ac:dyDescent="0.2">
      <c r="A194" s="15" t="s">
        <v>276</v>
      </c>
      <c r="B194" s="16">
        <v>0</v>
      </c>
      <c r="C194" s="17">
        <v>0</v>
      </c>
      <c r="D194" s="18">
        <v>0</v>
      </c>
      <c r="E194" s="30">
        <v>2.2400000000000002</v>
      </c>
      <c r="F194" s="33">
        <v>229</v>
      </c>
      <c r="G194" s="33">
        <v>25.1</v>
      </c>
    </row>
    <row r="195" spans="1:7" x14ac:dyDescent="0.2">
      <c r="A195" s="40" t="s">
        <v>405</v>
      </c>
      <c r="B195" s="41">
        <f>SUM(B8,B16,B20,B22,B29,B35,B40,B44,B48,B50,B54,B59,B61,B66,B68,B75,B79,B86,B88,B93,B98,B100,B102,B104,B109,B113,B117,B121,B127,B129,B134,B136,B141,B143,B145,B149,B151,B155,B159,B163,B167,B169,B171,B175,B177,B181,B183,B187,B189)</f>
        <v>5341.5296999999982</v>
      </c>
      <c r="C195" s="42">
        <f>SUM(C8,C16,C20,C22,C29,C35,C40,C44,C48,C50,C54,C59,C61,C66,C68,C75,C79,C86,C88,C93,C98,C100,C102,C104,C109,C113,C117,C121,C127,C129,C134,C136,C141,C143,C145,C149,C151,C155,C159,C163,C167,C169,C171,C175,C177,C181,C183,C187,C189)</f>
        <v>672832.04700000014</v>
      </c>
      <c r="D195" s="43">
        <f>SUM(D8,D16,D20,D22,D29,D35,D40,D44,D48,D50,D54,D59,D61,D66,D68,D75,D79,D86,D88,D93,D98,D100,D102,D104,D109,D113,D117,D121,D127,D129,D134,D136,D141,D143,D145,D149,D151,D155,D159,D163,D167,D169,D171,D175,D177,D181,D183,D187,D189)</f>
        <v>470982.43289999996</v>
      </c>
      <c r="E195" s="41">
        <f>SUM(E8,E16,E20,E22,E29,E35,E40,E44,E48,E50,E54,E59,E61,E66,E68,E75,E79,E86,E88,E93,E98,E100,E102,E104,E109,E113,E117,E121,E127,E129,E134,E136,E141,E143,E145,E149,E151,E155,E159,E163,E167,E169,E171,E175,E177,E181,E183,E187,E189,E191:E194)</f>
        <v>5006.2518</v>
      </c>
      <c r="F195" s="42">
        <f>SUM(F8,F16,F20,F22,F29,F35,F40,F44,F48,F50,F54,F59,F61,F66,F68,F75,F79,F86,F88,F93,F98,F100,F102,F104,F109,F113,F117,F121,F127,F129,F134,F136,F141,F143,F145,F149,F151,F155,F159,F163,F167,F169,F171,F175,F177,F181,F183,F187,F189,F191:F194)</f>
        <v>487652.32142857142</v>
      </c>
      <c r="G195" s="42">
        <f>SUM(G8,G16,G20,G22,G29,G35,G40,G44,G48,G50,G54,G59,G61,G66,G68,G75,G79,G86,G88,G93,G98,G100,G102,G104,G109,G113,G117,G121,G127,G129,G134,G136,G141,G143,G145,G149,G151,G155,G159,G163,G167,G169,G171,G175,G177,G181,G183,G187,G189,G191:G194)</f>
        <v>337373</v>
      </c>
    </row>
    <row r="196" spans="1:7" x14ac:dyDescent="0.2">
      <c r="A196" s="63"/>
      <c r="B196" s="16"/>
      <c r="C196" s="17"/>
      <c r="D196" s="18"/>
      <c r="E196" s="16"/>
      <c r="F196" s="17"/>
      <c r="G196" s="17"/>
    </row>
    <row r="197" spans="1:7" x14ac:dyDescent="0.2">
      <c r="A197" s="15" t="s">
        <v>129</v>
      </c>
      <c r="B197" s="10">
        <v>0</v>
      </c>
      <c r="C197" s="44">
        <v>0</v>
      </c>
      <c r="D197" s="12">
        <f>C197*80/100</f>
        <v>0</v>
      </c>
      <c r="E197" s="13">
        <v>0.62190000000000001</v>
      </c>
      <c r="F197" s="14">
        <v>48.720000000000006</v>
      </c>
      <c r="G197" s="14">
        <v>34.5</v>
      </c>
    </row>
    <row r="198" spans="1:7" x14ac:dyDescent="0.2">
      <c r="A198" s="15" t="s">
        <v>130</v>
      </c>
      <c r="B198" s="10">
        <v>0</v>
      </c>
      <c r="C198" s="44">
        <v>0</v>
      </c>
      <c r="D198" s="12">
        <v>0</v>
      </c>
      <c r="E198" s="13">
        <v>0</v>
      </c>
      <c r="F198" s="14">
        <v>0</v>
      </c>
      <c r="G198" s="14">
        <v>0</v>
      </c>
    </row>
    <row r="199" spans="1:7" x14ac:dyDescent="0.2">
      <c r="A199" s="15" t="s">
        <v>297</v>
      </c>
      <c r="B199" s="10">
        <v>0</v>
      </c>
      <c r="C199" s="11">
        <f t="shared" ref="C199:C200" si="22">B199*180</f>
        <v>0</v>
      </c>
      <c r="D199" s="12">
        <f t="shared" ref="D199:D249" si="23">C199*80/100</f>
        <v>0</v>
      </c>
      <c r="E199" s="13">
        <v>1.6048</v>
      </c>
      <c r="F199" s="14">
        <v>131.32999999999998</v>
      </c>
      <c r="G199" s="14">
        <v>100.12</v>
      </c>
    </row>
    <row r="200" spans="1:7" x14ac:dyDescent="0.2">
      <c r="A200" s="15" t="s">
        <v>302</v>
      </c>
      <c r="B200" s="10">
        <v>0</v>
      </c>
      <c r="C200" s="11">
        <f t="shared" si="22"/>
        <v>0</v>
      </c>
      <c r="D200" s="12">
        <f t="shared" si="23"/>
        <v>0</v>
      </c>
      <c r="E200" s="13">
        <v>0.32519999999999999</v>
      </c>
      <c r="F200" s="14">
        <v>14</v>
      </c>
      <c r="G200" s="14">
        <v>10.199999999999999</v>
      </c>
    </row>
    <row r="201" spans="1:7" x14ac:dyDescent="0.2">
      <c r="A201" s="15" t="s">
        <v>133</v>
      </c>
      <c r="B201" s="10">
        <v>0</v>
      </c>
      <c r="C201" s="11">
        <f>B201*180</f>
        <v>0</v>
      </c>
      <c r="D201" s="12">
        <f t="shared" si="23"/>
        <v>0</v>
      </c>
      <c r="E201" s="13">
        <v>5.7070999999999996</v>
      </c>
      <c r="F201" s="14">
        <v>541.9</v>
      </c>
      <c r="G201" s="14">
        <v>366.87999999999994</v>
      </c>
    </row>
    <row r="202" spans="1:7" x14ac:dyDescent="0.2">
      <c r="A202" s="15" t="s">
        <v>134</v>
      </c>
      <c r="B202" s="10">
        <v>0</v>
      </c>
      <c r="C202" s="11">
        <f>B202*180</f>
        <v>0</v>
      </c>
      <c r="D202" s="12">
        <f t="shared" si="23"/>
        <v>0</v>
      </c>
      <c r="E202" s="13">
        <v>0.05</v>
      </c>
      <c r="F202" s="14">
        <v>8</v>
      </c>
      <c r="G202" s="14">
        <v>4.29</v>
      </c>
    </row>
    <row r="203" spans="1:7" x14ac:dyDescent="0.2">
      <c r="A203" s="15" t="s">
        <v>135</v>
      </c>
      <c r="B203" s="10">
        <v>2.97</v>
      </c>
      <c r="C203" s="11">
        <f>B203*180</f>
        <v>534.6</v>
      </c>
      <c r="D203" s="12">
        <f t="shared" si="23"/>
        <v>427.68</v>
      </c>
      <c r="E203" s="13">
        <v>0</v>
      </c>
      <c r="F203" s="14">
        <v>0</v>
      </c>
      <c r="G203" s="14">
        <v>0</v>
      </c>
    </row>
    <row r="204" spans="1:7" x14ac:dyDescent="0.2">
      <c r="A204" s="15" t="s">
        <v>136</v>
      </c>
      <c r="B204" s="10">
        <v>0</v>
      </c>
      <c r="C204" s="11">
        <f>B204*180</f>
        <v>0</v>
      </c>
      <c r="D204" s="12">
        <f t="shared" si="23"/>
        <v>0</v>
      </c>
      <c r="E204" s="13">
        <v>1.1346000000000001</v>
      </c>
      <c r="F204" s="45">
        <v>76</v>
      </c>
      <c r="G204" s="45">
        <v>58.5</v>
      </c>
    </row>
    <row r="205" spans="1:7" x14ac:dyDescent="0.2">
      <c r="A205" s="15" t="s">
        <v>303</v>
      </c>
      <c r="B205" s="10">
        <v>0</v>
      </c>
      <c r="C205" s="11">
        <f t="shared" ref="C205" si="24">B205*180</f>
        <v>0</v>
      </c>
      <c r="D205" s="12">
        <f t="shared" si="23"/>
        <v>0</v>
      </c>
      <c r="E205" s="13">
        <v>0</v>
      </c>
      <c r="F205" s="14">
        <v>0</v>
      </c>
      <c r="G205" s="14">
        <v>0</v>
      </c>
    </row>
    <row r="206" spans="1:7" x14ac:dyDescent="0.2">
      <c r="A206" s="15" t="s">
        <v>138</v>
      </c>
      <c r="B206" s="10">
        <v>0</v>
      </c>
      <c r="C206" s="11">
        <f>B206*180</f>
        <v>0</v>
      </c>
      <c r="D206" s="12">
        <f t="shared" si="23"/>
        <v>0</v>
      </c>
      <c r="E206" s="13">
        <v>0.42320000000000002</v>
      </c>
      <c r="F206" s="14">
        <v>20</v>
      </c>
      <c r="G206" s="14">
        <v>9.5</v>
      </c>
    </row>
    <row r="207" spans="1:7" x14ac:dyDescent="0.2">
      <c r="A207" s="15" t="s">
        <v>139</v>
      </c>
      <c r="B207" s="10">
        <v>0</v>
      </c>
      <c r="C207" s="11">
        <f>B207*180</f>
        <v>0</v>
      </c>
      <c r="D207" s="12">
        <f t="shared" si="23"/>
        <v>0</v>
      </c>
      <c r="E207" s="13">
        <v>1.9036</v>
      </c>
      <c r="F207" s="14">
        <v>118.74000000000001</v>
      </c>
      <c r="G207" s="14">
        <v>82.97999999999999</v>
      </c>
    </row>
    <row r="208" spans="1:7" x14ac:dyDescent="0.2">
      <c r="A208" s="15" t="s">
        <v>282</v>
      </c>
      <c r="B208" s="10">
        <v>0</v>
      </c>
      <c r="C208" s="11">
        <f t="shared" ref="C208:C225" si="25">B208*180</f>
        <v>0</v>
      </c>
      <c r="D208" s="12">
        <f t="shared" si="23"/>
        <v>0</v>
      </c>
      <c r="E208" s="13">
        <v>0.68510000000000004</v>
      </c>
      <c r="F208" s="14">
        <v>95.57</v>
      </c>
      <c r="G208" s="14">
        <v>69.98</v>
      </c>
    </row>
    <row r="209" spans="1:7" x14ac:dyDescent="0.2">
      <c r="A209" s="15" t="s">
        <v>283</v>
      </c>
      <c r="B209" s="10">
        <v>0</v>
      </c>
      <c r="C209" s="11">
        <v>0</v>
      </c>
      <c r="D209" s="12">
        <v>0</v>
      </c>
      <c r="E209" s="13">
        <v>0.61650000000000005</v>
      </c>
      <c r="F209" s="14">
        <v>20</v>
      </c>
      <c r="G209" s="14">
        <v>11.99</v>
      </c>
    </row>
    <row r="210" spans="1:7" x14ac:dyDescent="0.2">
      <c r="A210" s="15" t="s">
        <v>313</v>
      </c>
      <c r="B210" s="10">
        <v>7.4399999999999994E-2</v>
      </c>
      <c r="C210" s="11">
        <f t="shared" si="25"/>
        <v>13.391999999999999</v>
      </c>
      <c r="D210" s="12">
        <f t="shared" si="23"/>
        <v>10.7136</v>
      </c>
      <c r="E210" s="13">
        <v>2.7706</v>
      </c>
      <c r="F210" s="14">
        <v>234.31</v>
      </c>
      <c r="G210" s="14">
        <v>172.25</v>
      </c>
    </row>
    <row r="211" spans="1:7" x14ac:dyDescent="0.2">
      <c r="A211" s="15" t="s">
        <v>314</v>
      </c>
      <c r="B211" s="10">
        <v>0</v>
      </c>
      <c r="C211" s="11">
        <f t="shared" si="25"/>
        <v>0</v>
      </c>
      <c r="D211" s="12">
        <f t="shared" si="23"/>
        <v>0</v>
      </c>
      <c r="E211" s="13">
        <v>0</v>
      </c>
      <c r="F211" s="14">
        <v>0</v>
      </c>
      <c r="G211" s="14">
        <v>0</v>
      </c>
    </row>
    <row r="212" spans="1:7" x14ac:dyDescent="0.2">
      <c r="A212" s="15" t="s">
        <v>144</v>
      </c>
      <c r="B212" s="10">
        <v>0.49</v>
      </c>
      <c r="C212" s="11">
        <f t="shared" si="25"/>
        <v>88.2</v>
      </c>
      <c r="D212" s="12">
        <f t="shared" si="23"/>
        <v>70.56</v>
      </c>
      <c r="E212" s="13">
        <v>0</v>
      </c>
      <c r="F212" s="14">
        <v>0</v>
      </c>
      <c r="G212" s="14">
        <v>0</v>
      </c>
    </row>
    <row r="213" spans="1:7" x14ac:dyDescent="0.2">
      <c r="A213" s="15" t="s">
        <v>145</v>
      </c>
      <c r="B213" s="10">
        <v>0</v>
      </c>
      <c r="C213" s="11">
        <f t="shared" si="25"/>
        <v>0</v>
      </c>
      <c r="D213" s="12">
        <f t="shared" si="23"/>
        <v>0</v>
      </c>
      <c r="E213" s="13">
        <v>0.15479999999999999</v>
      </c>
      <c r="F213" s="14">
        <v>50.809999999999995</v>
      </c>
      <c r="G213" s="14">
        <v>37.200000000000003</v>
      </c>
    </row>
    <row r="214" spans="1:7" x14ac:dyDescent="0.2">
      <c r="A214" s="15" t="s">
        <v>146</v>
      </c>
      <c r="B214" s="10">
        <v>0</v>
      </c>
      <c r="C214" s="11">
        <v>0</v>
      </c>
      <c r="D214" s="12">
        <v>0</v>
      </c>
      <c r="E214" s="13">
        <v>6.0400000000000002E-2</v>
      </c>
      <c r="F214" s="14">
        <v>1.4</v>
      </c>
      <c r="G214" s="14">
        <v>0.7</v>
      </c>
    </row>
    <row r="215" spans="1:7" x14ac:dyDescent="0.2">
      <c r="A215" s="15" t="s">
        <v>147</v>
      </c>
      <c r="B215" s="10">
        <v>0</v>
      </c>
      <c r="C215" s="11">
        <f t="shared" si="25"/>
        <v>0</v>
      </c>
      <c r="D215" s="12">
        <f t="shared" si="23"/>
        <v>0</v>
      </c>
      <c r="E215" s="13">
        <v>3.5356000000000001</v>
      </c>
      <c r="F215" s="14">
        <v>405.67</v>
      </c>
      <c r="G215" s="14">
        <v>292.58999999999997</v>
      </c>
    </row>
    <row r="216" spans="1:7" x14ac:dyDescent="0.2">
      <c r="A216" s="15" t="s">
        <v>148</v>
      </c>
      <c r="B216" s="10">
        <v>0</v>
      </c>
      <c r="C216" s="11">
        <v>0</v>
      </c>
      <c r="D216" s="12">
        <v>0</v>
      </c>
      <c r="E216" s="13">
        <v>0.17150000000000001</v>
      </c>
      <c r="F216" s="14">
        <v>5</v>
      </c>
      <c r="G216" s="14">
        <v>3.6</v>
      </c>
    </row>
    <row r="217" spans="1:7" x14ac:dyDescent="0.2">
      <c r="A217" s="15" t="s">
        <v>304</v>
      </c>
      <c r="B217" s="10">
        <v>0</v>
      </c>
      <c r="C217" s="11">
        <f t="shared" si="25"/>
        <v>0</v>
      </c>
      <c r="D217" s="12">
        <f t="shared" si="23"/>
        <v>0</v>
      </c>
      <c r="E217" s="13">
        <v>0.18729999999999999</v>
      </c>
      <c r="F217" s="14">
        <v>40.75</v>
      </c>
      <c r="G217" s="45">
        <v>28.75</v>
      </c>
    </row>
    <row r="218" spans="1:7" x14ac:dyDescent="0.2">
      <c r="A218" s="15" t="s">
        <v>150</v>
      </c>
      <c r="B218" s="10">
        <v>0</v>
      </c>
      <c r="C218" s="11">
        <f t="shared" si="25"/>
        <v>0</v>
      </c>
      <c r="D218" s="12">
        <f t="shared" si="23"/>
        <v>0</v>
      </c>
      <c r="E218" s="13">
        <v>0.78459999999999996</v>
      </c>
      <c r="F218" s="13">
        <v>60.29</v>
      </c>
      <c r="G218" s="14">
        <v>44.8</v>
      </c>
    </row>
    <row r="219" spans="1:7" x14ac:dyDescent="0.2">
      <c r="A219" s="15" t="s">
        <v>305</v>
      </c>
      <c r="B219" s="10">
        <v>0</v>
      </c>
      <c r="C219" s="11">
        <f t="shared" si="25"/>
        <v>0</v>
      </c>
      <c r="D219" s="12">
        <f t="shared" si="23"/>
        <v>0</v>
      </c>
      <c r="E219" s="13">
        <v>0.1009</v>
      </c>
      <c r="F219" s="14">
        <v>14.5</v>
      </c>
      <c r="G219" s="14">
        <v>10</v>
      </c>
    </row>
    <row r="220" spans="1:7" x14ac:dyDescent="0.2">
      <c r="A220" s="15" t="s">
        <v>152</v>
      </c>
      <c r="B220" s="10">
        <v>0</v>
      </c>
      <c r="C220" s="11">
        <f t="shared" si="25"/>
        <v>0</v>
      </c>
      <c r="D220" s="12">
        <f t="shared" si="23"/>
        <v>0</v>
      </c>
      <c r="E220" s="13">
        <v>0.2238</v>
      </c>
      <c r="F220" s="14">
        <v>41.53</v>
      </c>
      <c r="G220" s="14">
        <v>32.5</v>
      </c>
    </row>
    <row r="221" spans="1:7" x14ac:dyDescent="0.2">
      <c r="A221" s="15" t="s">
        <v>153</v>
      </c>
      <c r="B221" s="10">
        <v>1</v>
      </c>
      <c r="C221" s="11">
        <f t="shared" si="25"/>
        <v>180</v>
      </c>
      <c r="D221" s="12">
        <f t="shared" si="23"/>
        <v>144</v>
      </c>
      <c r="E221" s="13">
        <v>0</v>
      </c>
      <c r="F221" s="14">
        <v>0</v>
      </c>
      <c r="G221" s="14">
        <v>0</v>
      </c>
    </row>
    <row r="222" spans="1:7" x14ac:dyDescent="0.2">
      <c r="A222" s="15" t="s">
        <v>154</v>
      </c>
      <c r="B222" s="10">
        <v>0</v>
      </c>
      <c r="C222" s="11">
        <f t="shared" si="25"/>
        <v>0</v>
      </c>
      <c r="D222" s="12">
        <f t="shared" si="23"/>
        <v>0</v>
      </c>
      <c r="E222" s="13">
        <v>1.865</v>
      </c>
      <c r="F222" s="14">
        <v>192.5</v>
      </c>
      <c r="G222" s="14">
        <v>143.47</v>
      </c>
    </row>
    <row r="223" spans="1:7" x14ac:dyDescent="0.2">
      <c r="A223" s="15" t="s">
        <v>155</v>
      </c>
      <c r="B223" s="10">
        <v>0</v>
      </c>
      <c r="C223" s="11">
        <f t="shared" si="25"/>
        <v>0</v>
      </c>
      <c r="D223" s="12">
        <f t="shared" si="23"/>
        <v>0</v>
      </c>
      <c r="E223" s="13">
        <v>0.25769999999999998</v>
      </c>
      <c r="F223" s="14">
        <v>3.85</v>
      </c>
      <c r="G223" s="14">
        <v>2.2200000000000002</v>
      </c>
    </row>
    <row r="224" spans="1:7" x14ac:dyDescent="0.2">
      <c r="A224" s="15" t="s">
        <v>156</v>
      </c>
      <c r="B224" s="10">
        <v>0</v>
      </c>
      <c r="C224" s="11">
        <f t="shared" si="25"/>
        <v>0</v>
      </c>
      <c r="D224" s="12">
        <f t="shared" si="23"/>
        <v>0</v>
      </c>
      <c r="E224" s="13">
        <v>0</v>
      </c>
      <c r="F224" s="14">
        <v>0</v>
      </c>
      <c r="G224" s="14">
        <v>0</v>
      </c>
    </row>
    <row r="225" spans="1:7" x14ac:dyDescent="0.2">
      <c r="A225" s="15" t="s">
        <v>370</v>
      </c>
      <c r="B225" s="10">
        <v>0</v>
      </c>
      <c r="C225" s="11">
        <f t="shared" si="25"/>
        <v>0</v>
      </c>
      <c r="D225" s="12">
        <f t="shared" si="23"/>
        <v>0</v>
      </c>
      <c r="E225" s="13">
        <v>5.9700000000000003E-2</v>
      </c>
      <c r="F225" s="14">
        <v>7.2</v>
      </c>
      <c r="G225" s="14">
        <v>5.76</v>
      </c>
    </row>
    <row r="226" spans="1:7" x14ac:dyDescent="0.2">
      <c r="A226" s="15" t="s">
        <v>371</v>
      </c>
      <c r="B226" s="10">
        <v>0</v>
      </c>
      <c r="C226" s="11">
        <v>0</v>
      </c>
      <c r="D226" s="12">
        <v>0</v>
      </c>
      <c r="E226" s="13">
        <v>3.27E-2</v>
      </c>
      <c r="F226" s="14">
        <v>5.8</v>
      </c>
      <c r="G226" s="14">
        <v>4.5</v>
      </c>
    </row>
    <row r="227" spans="1:7" x14ac:dyDescent="0.2">
      <c r="A227" s="15" t="s">
        <v>372</v>
      </c>
      <c r="B227" s="10">
        <v>0</v>
      </c>
      <c r="C227" s="11">
        <f>B227*120</f>
        <v>0</v>
      </c>
      <c r="D227" s="12">
        <f t="shared" si="23"/>
        <v>0</v>
      </c>
      <c r="E227" s="13">
        <v>0</v>
      </c>
      <c r="F227" s="14">
        <v>0</v>
      </c>
      <c r="G227" s="14">
        <v>0</v>
      </c>
    </row>
    <row r="228" spans="1:7" x14ac:dyDescent="0.2">
      <c r="A228" s="15" t="s">
        <v>160</v>
      </c>
      <c r="B228" s="10">
        <v>5.65</v>
      </c>
      <c r="C228" s="11">
        <f>B228*180</f>
        <v>1017.0000000000001</v>
      </c>
      <c r="D228" s="12">
        <f t="shared" si="23"/>
        <v>813.60000000000014</v>
      </c>
      <c r="E228" s="13">
        <v>0.1668</v>
      </c>
      <c r="F228" s="14">
        <v>15.08</v>
      </c>
      <c r="G228" s="14">
        <v>10</v>
      </c>
    </row>
    <row r="229" spans="1:7" x14ac:dyDescent="0.2">
      <c r="A229" s="15" t="s">
        <v>161</v>
      </c>
      <c r="B229" s="10">
        <v>1.33</v>
      </c>
      <c r="C229" s="11">
        <f>B229*195</f>
        <v>259.35000000000002</v>
      </c>
      <c r="D229" s="12">
        <f>C229*80/100</f>
        <v>207.48</v>
      </c>
      <c r="E229" s="13">
        <v>0.25280000000000002</v>
      </c>
      <c r="F229" s="14">
        <v>13</v>
      </c>
      <c r="G229" s="14">
        <v>9</v>
      </c>
    </row>
    <row r="230" spans="1:7" x14ac:dyDescent="0.2">
      <c r="A230" s="15" t="s">
        <v>423</v>
      </c>
      <c r="B230" s="10">
        <v>0</v>
      </c>
      <c r="C230" s="11">
        <f>B230*190</f>
        <v>0</v>
      </c>
      <c r="D230" s="12">
        <f t="shared" si="23"/>
        <v>0</v>
      </c>
      <c r="E230" s="13">
        <v>3.1208</v>
      </c>
      <c r="F230" s="14">
        <v>1287.1100000000008</v>
      </c>
      <c r="G230" s="14">
        <v>939.3599999999999</v>
      </c>
    </row>
    <row r="231" spans="1:7" x14ac:dyDescent="0.2">
      <c r="A231" s="15" t="s">
        <v>306</v>
      </c>
      <c r="B231" s="10">
        <v>0</v>
      </c>
      <c r="C231" s="11">
        <f>B231*190</f>
        <v>0</v>
      </c>
      <c r="D231" s="12">
        <f t="shared" si="23"/>
        <v>0</v>
      </c>
      <c r="E231" s="13">
        <v>2.3948</v>
      </c>
      <c r="F231" s="14">
        <v>569.32000000000005</v>
      </c>
      <c r="G231" s="45">
        <v>314.27999999999997</v>
      </c>
    </row>
    <row r="232" spans="1:7" x14ac:dyDescent="0.2">
      <c r="A232" s="15" t="s">
        <v>286</v>
      </c>
      <c r="B232" s="10">
        <v>0</v>
      </c>
      <c r="C232" s="11">
        <v>0</v>
      </c>
      <c r="D232" s="12">
        <v>0</v>
      </c>
      <c r="E232" s="13">
        <v>2.18E-2</v>
      </c>
      <c r="F232" s="14">
        <v>3.2</v>
      </c>
      <c r="G232" s="14">
        <v>2.25</v>
      </c>
    </row>
    <row r="233" spans="1:7" x14ac:dyDescent="0.2">
      <c r="A233" s="15" t="s">
        <v>165</v>
      </c>
      <c r="B233" s="10">
        <v>0</v>
      </c>
      <c r="C233" s="11">
        <v>0</v>
      </c>
      <c r="D233" s="12">
        <v>0</v>
      </c>
      <c r="E233" s="13">
        <v>1.66</v>
      </c>
      <c r="F233" s="14">
        <v>120</v>
      </c>
      <c r="G233" s="14">
        <v>87</v>
      </c>
    </row>
    <row r="234" spans="1:7" x14ac:dyDescent="0.2">
      <c r="A234" s="15" t="s">
        <v>425</v>
      </c>
      <c r="B234" s="10">
        <v>6.72</v>
      </c>
      <c r="C234" s="11">
        <f>B234*180</f>
        <v>1209.5999999999999</v>
      </c>
      <c r="D234" s="12">
        <f t="shared" si="23"/>
        <v>967.68</v>
      </c>
      <c r="E234" s="13">
        <v>0</v>
      </c>
      <c r="F234" s="14">
        <v>0</v>
      </c>
      <c r="G234" s="14">
        <v>0</v>
      </c>
    </row>
    <row r="235" spans="1:7" x14ac:dyDescent="0.2">
      <c r="A235" s="15" t="s">
        <v>166</v>
      </c>
      <c r="B235" s="10">
        <v>0</v>
      </c>
      <c r="C235" s="11">
        <f t="shared" ref="C235:C239" si="26">B235*180</f>
        <v>0</v>
      </c>
      <c r="D235" s="12">
        <f t="shared" si="23"/>
        <v>0</v>
      </c>
      <c r="E235" s="13">
        <v>0.4597</v>
      </c>
      <c r="F235" s="14">
        <v>30.28</v>
      </c>
      <c r="G235" s="45">
        <v>23.060000000000002</v>
      </c>
    </row>
    <row r="236" spans="1:7" x14ac:dyDescent="0.2">
      <c r="A236" s="15" t="s">
        <v>167</v>
      </c>
      <c r="B236" s="10">
        <v>0</v>
      </c>
      <c r="C236" s="11">
        <f t="shared" si="26"/>
        <v>0</v>
      </c>
      <c r="D236" s="12">
        <f t="shared" si="23"/>
        <v>0</v>
      </c>
      <c r="E236" s="13">
        <v>0</v>
      </c>
      <c r="F236" s="14">
        <v>0</v>
      </c>
      <c r="G236" s="14">
        <v>0</v>
      </c>
    </row>
    <row r="237" spans="1:7" x14ac:dyDescent="0.2">
      <c r="A237" s="15" t="s">
        <v>168</v>
      </c>
      <c r="B237" s="10">
        <v>0</v>
      </c>
      <c r="C237" s="11">
        <f t="shared" si="26"/>
        <v>0</v>
      </c>
      <c r="D237" s="12">
        <f t="shared" si="23"/>
        <v>0</v>
      </c>
      <c r="E237" s="13">
        <v>4.3799999999999999E-2</v>
      </c>
      <c r="F237" s="14">
        <v>4.8</v>
      </c>
      <c r="G237" s="14">
        <v>3.13</v>
      </c>
    </row>
    <row r="238" spans="1:7" x14ac:dyDescent="0.2">
      <c r="A238" s="15" t="s">
        <v>169</v>
      </c>
      <c r="B238" s="10">
        <v>0</v>
      </c>
      <c r="C238" s="11">
        <f t="shared" si="26"/>
        <v>0</v>
      </c>
      <c r="D238" s="12">
        <f t="shared" si="23"/>
        <v>0</v>
      </c>
      <c r="E238" s="13">
        <v>0</v>
      </c>
      <c r="F238" s="14">
        <v>0</v>
      </c>
      <c r="G238" s="14">
        <v>0</v>
      </c>
    </row>
    <row r="239" spans="1:7" x14ac:dyDescent="0.2">
      <c r="A239" s="15" t="s">
        <v>170</v>
      </c>
      <c r="B239" s="10">
        <v>0</v>
      </c>
      <c r="C239" s="11">
        <f t="shared" si="26"/>
        <v>0</v>
      </c>
      <c r="D239" s="12">
        <f t="shared" si="23"/>
        <v>0</v>
      </c>
      <c r="E239" s="13">
        <v>0</v>
      </c>
      <c r="F239" s="14">
        <v>0</v>
      </c>
      <c r="G239" s="14">
        <v>0</v>
      </c>
    </row>
    <row r="240" spans="1:7" x14ac:dyDescent="0.2">
      <c r="A240" s="15" t="s">
        <v>171</v>
      </c>
      <c r="B240" s="10">
        <v>0.43919999999999998</v>
      </c>
      <c r="C240" s="11">
        <f>B240*180</f>
        <v>79.055999999999997</v>
      </c>
      <c r="D240" s="12">
        <f t="shared" si="23"/>
        <v>63.244799999999998</v>
      </c>
      <c r="E240" s="13">
        <v>0.3251</v>
      </c>
      <c r="F240" s="14">
        <v>23.28</v>
      </c>
      <c r="G240" s="14">
        <v>17.61</v>
      </c>
    </row>
    <row r="241" spans="1:7" x14ac:dyDescent="0.2">
      <c r="A241" s="15" t="s">
        <v>411</v>
      </c>
      <c r="B241" s="10">
        <v>0</v>
      </c>
      <c r="C241" s="11">
        <f>B241*180</f>
        <v>0</v>
      </c>
      <c r="D241" s="12">
        <f t="shared" si="23"/>
        <v>0</v>
      </c>
      <c r="E241" s="13">
        <v>3.5729000000000002</v>
      </c>
      <c r="F241" s="14">
        <v>811.24</v>
      </c>
      <c r="G241" s="14">
        <v>613.03</v>
      </c>
    </row>
    <row r="242" spans="1:7" x14ac:dyDescent="0.2">
      <c r="A242" s="15" t="s">
        <v>412</v>
      </c>
      <c r="B242" s="10">
        <v>0</v>
      </c>
      <c r="C242" s="11">
        <f>B242*180</f>
        <v>0</v>
      </c>
      <c r="D242" s="12">
        <f t="shared" si="23"/>
        <v>0</v>
      </c>
      <c r="E242" s="13">
        <v>0.12</v>
      </c>
      <c r="F242" s="14">
        <v>21.35</v>
      </c>
      <c r="G242" s="14">
        <v>16</v>
      </c>
    </row>
    <row r="243" spans="1:7" x14ac:dyDescent="0.2">
      <c r="A243" s="15" t="s">
        <v>413</v>
      </c>
      <c r="B243" s="10">
        <v>0</v>
      </c>
      <c r="C243" s="11">
        <f>B243*180</f>
        <v>0</v>
      </c>
      <c r="D243" s="12">
        <f t="shared" si="23"/>
        <v>0</v>
      </c>
      <c r="E243" s="13">
        <v>0.12889999999999999</v>
      </c>
      <c r="F243" s="14">
        <v>4.3499999999999996</v>
      </c>
      <c r="G243" s="14">
        <v>3.1</v>
      </c>
    </row>
    <row r="244" spans="1:7" x14ac:dyDescent="0.2">
      <c r="A244" s="15" t="s">
        <v>175</v>
      </c>
      <c r="B244" s="10">
        <v>0</v>
      </c>
      <c r="C244" s="11">
        <f>B244*180</f>
        <v>0</v>
      </c>
      <c r="D244" s="12">
        <f t="shared" si="23"/>
        <v>0</v>
      </c>
      <c r="E244" s="13">
        <v>0</v>
      </c>
      <c r="F244" s="14">
        <v>0</v>
      </c>
      <c r="G244" s="14">
        <v>0</v>
      </c>
    </row>
    <row r="245" spans="1:7" x14ac:dyDescent="0.2">
      <c r="A245" s="15" t="s">
        <v>409</v>
      </c>
      <c r="B245" s="10">
        <v>0</v>
      </c>
      <c r="C245" s="11">
        <f>B245*190</f>
        <v>0</v>
      </c>
      <c r="D245" s="12">
        <f t="shared" si="23"/>
        <v>0</v>
      </c>
      <c r="E245" s="13">
        <v>7.1146000000000003</v>
      </c>
      <c r="F245" s="14">
        <v>1377.3300000000011</v>
      </c>
      <c r="G245" s="14">
        <v>1042.9299999999998</v>
      </c>
    </row>
    <row r="246" spans="1:7" x14ac:dyDescent="0.2">
      <c r="A246" s="15" t="s">
        <v>410</v>
      </c>
      <c r="B246" s="10">
        <v>0</v>
      </c>
      <c r="C246" s="11">
        <f>B246*190</f>
        <v>0</v>
      </c>
      <c r="D246" s="12">
        <f t="shared" si="23"/>
        <v>0</v>
      </c>
      <c r="E246" s="13">
        <v>0.98709999999999998</v>
      </c>
      <c r="F246" s="14">
        <v>52</v>
      </c>
      <c r="G246" s="14">
        <v>22.529999999999998</v>
      </c>
    </row>
    <row r="247" spans="1:7" x14ac:dyDescent="0.2">
      <c r="A247" s="15" t="s">
        <v>291</v>
      </c>
      <c r="B247" s="10">
        <v>0</v>
      </c>
      <c r="C247" s="11">
        <f>B247*180</f>
        <v>0</v>
      </c>
      <c r="D247" s="12">
        <f t="shared" si="23"/>
        <v>0</v>
      </c>
      <c r="E247" s="13">
        <v>2.4192</v>
      </c>
      <c r="F247" s="14">
        <v>270.08000000000004</v>
      </c>
      <c r="G247" s="14">
        <v>192.12</v>
      </c>
    </row>
    <row r="248" spans="1:7" x14ac:dyDescent="0.2">
      <c r="A248" s="15" t="s">
        <v>179</v>
      </c>
      <c r="B248" s="10">
        <v>0</v>
      </c>
      <c r="C248" s="11">
        <f>B248*180</f>
        <v>0</v>
      </c>
      <c r="D248" s="12">
        <f t="shared" si="23"/>
        <v>0</v>
      </c>
      <c r="E248" s="13">
        <v>2.2726999999999999</v>
      </c>
      <c r="F248" s="14">
        <v>256.93</v>
      </c>
      <c r="G248" s="14">
        <v>187.84</v>
      </c>
    </row>
    <row r="249" spans="1:7" x14ac:dyDescent="0.2">
      <c r="A249" s="15" t="s">
        <v>307</v>
      </c>
      <c r="B249" s="10">
        <v>0</v>
      </c>
      <c r="C249" s="11">
        <f>B249*180</f>
        <v>0</v>
      </c>
      <c r="D249" s="12">
        <f t="shared" si="23"/>
        <v>0</v>
      </c>
      <c r="E249" s="13">
        <v>0.58309999999999995</v>
      </c>
      <c r="F249" s="14">
        <v>36.08</v>
      </c>
      <c r="G249" s="14">
        <v>26.759999999999998</v>
      </c>
    </row>
    <row r="250" spans="1:7" x14ac:dyDescent="0.2">
      <c r="A250" s="46" t="s">
        <v>406</v>
      </c>
      <c r="B250" s="41">
        <f>SUM(B197:B249)</f>
        <v>18.6736</v>
      </c>
      <c r="C250" s="42">
        <f>SUM(C197:C249)</f>
        <v>3381.1980000000003</v>
      </c>
      <c r="D250" s="43">
        <f>SUM(D197:D249)</f>
        <v>2704.9584</v>
      </c>
      <c r="E250" s="41">
        <f>SUM(E197:E249)</f>
        <v>48.920699999999997</v>
      </c>
      <c r="F250" s="42">
        <f t="shared" ref="F250:G250" si="27">SUM(F197:F249)</f>
        <v>7033.3000000000011</v>
      </c>
      <c r="G250" s="42">
        <f t="shared" si="27"/>
        <v>5037.28</v>
      </c>
    </row>
    <row r="251" spans="1:7" x14ac:dyDescent="0.2">
      <c r="A251" s="15" t="s">
        <v>373</v>
      </c>
      <c r="B251" s="10">
        <v>2.65</v>
      </c>
      <c r="C251" s="11">
        <f>B251*195</f>
        <v>516.75</v>
      </c>
      <c r="D251" s="12">
        <f t="shared" ref="D251:D285" si="28">C251*80/100</f>
        <v>413.4</v>
      </c>
      <c r="E251" s="47">
        <v>2.66</v>
      </c>
      <c r="F251" s="14">
        <v>614</v>
      </c>
      <c r="G251" s="14">
        <v>326</v>
      </c>
    </row>
    <row r="252" spans="1:7" x14ac:dyDescent="0.2">
      <c r="A252" s="15" t="s">
        <v>374</v>
      </c>
      <c r="B252" s="10">
        <v>0</v>
      </c>
      <c r="C252" s="11">
        <v>0</v>
      </c>
      <c r="D252" s="12">
        <v>0</v>
      </c>
      <c r="E252" s="47">
        <v>1.2</v>
      </c>
      <c r="F252" s="14">
        <v>82</v>
      </c>
      <c r="G252" s="14">
        <v>57</v>
      </c>
    </row>
    <row r="253" spans="1:7" x14ac:dyDescent="0.2">
      <c r="A253" s="15" t="s">
        <v>375</v>
      </c>
      <c r="B253" s="10">
        <v>13.96</v>
      </c>
      <c r="C253" s="11">
        <f>B253*195</f>
        <v>2722.2000000000003</v>
      </c>
      <c r="D253" s="12">
        <f t="shared" ref="D253" si="29">C253*80/100</f>
        <v>2177.7600000000002</v>
      </c>
      <c r="E253" s="47">
        <v>1.71</v>
      </c>
      <c r="F253" s="14">
        <v>129</v>
      </c>
      <c r="G253" s="14">
        <v>85</v>
      </c>
    </row>
    <row r="254" spans="1:7" x14ac:dyDescent="0.2">
      <c r="A254" s="15" t="s">
        <v>422</v>
      </c>
      <c r="B254" s="10">
        <v>0</v>
      </c>
      <c r="C254" s="11">
        <f t="shared" ref="C254:C265" si="30">B254*195</f>
        <v>0</v>
      </c>
      <c r="D254" s="12">
        <f t="shared" si="28"/>
        <v>0</v>
      </c>
      <c r="E254" s="47">
        <v>0.6</v>
      </c>
      <c r="F254" s="14">
        <v>77</v>
      </c>
      <c r="G254" s="14">
        <v>92</v>
      </c>
    </row>
    <row r="255" spans="1:7" x14ac:dyDescent="0.2">
      <c r="A255" s="15" t="s">
        <v>376</v>
      </c>
      <c r="B255" s="10">
        <v>0.23</v>
      </c>
      <c r="C255" s="11">
        <f t="shared" si="30"/>
        <v>44.85</v>
      </c>
      <c r="D255" s="12">
        <f t="shared" si="28"/>
        <v>35.880000000000003</v>
      </c>
      <c r="E255" s="47">
        <v>0.93</v>
      </c>
      <c r="F255" s="14">
        <v>2405</v>
      </c>
      <c r="G255" s="14">
        <v>863</v>
      </c>
    </row>
    <row r="256" spans="1:7" x14ac:dyDescent="0.2">
      <c r="A256" s="15" t="s">
        <v>377</v>
      </c>
      <c r="B256" s="10">
        <v>0</v>
      </c>
      <c r="C256" s="11">
        <v>0</v>
      </c>
      <c r="D256" s="12">
        <v>0</v>
      </c>
      <c r="E256" s="47">
        <v>0</v>
      </c>
      <c r="F256" s="14">
        <v>0</v>
      </c>
      <c r="G256" s="14">
        <f t="shared" ref="G256:G284" si="31">F256*80/100</f>
        <v>0</v>
      </c>
    </row>
    <row r="257" spans="1:7" x14ac:dyDescent="0.2">
      <c r="A257" s="15" t="s">
        <v>378</v>
      </c>
      <c r="B257" s="10">
        <v>0.42</v>
      </c>
      <c r="C257" s="11">
        <f>B257*195</f>
        <v>81.899999999999991</v>
      </c>
      <c r="D257" s="12">
        <f t="shared" si="28"/>
        <v>65.52</v>
      </c>
      <c r="E257" s="47">
        <v>0</v>
      </c>
      <c r="F257" s="14">
        <v>0</v>
      </c>
      <c r="G257" s="14">
        <f t="shared" si="31"/>
        <v>0</v>
      </c>
    </row>
    <row r="258" spans="1:7" x14ac:dyDescent="0.2">
      <c r="A258" s="15" t="s">
        <v>379</v>
      </c>
      <c r="B258" s="10">
        <v>0</v>
      </c>
      <c r="C258" s="11">
        <f t="shared" si="30"/>
        <v>0</v>
      </c>
      <c r="D258" s="12">
        <f t="shared" si="28"/>
        <v>0</v>
      </c>
      <c r="E258" s="47">
        <v>1.03</v>
      </c>
      <c r="F258" s="14">
        <v>321</v>
      </c>
      <c r="G258" s="14">
        <v>1099</v>
      </c>
    </row>
    <row r="259" spans="1:7" x14ac:dyDescent="0.2">
      <c r="A259" s="15" t="s">
        <v>407</v>
      </c>
      <c r="B259" s="10">
        <v>0</v>
      </c>
      <c r="C259" s="11">
        <f t="shared" si="30"/>
        <v>0</v>
      </c>
      <c r="D259" s="12">
        <f t="shared" si="28"/>
        <v>0</v>
      </c>
      <c r="E259" s="47">
        <v>0</v>
      </c>
      <c r="F259" s="14">
        <v>0</v>
      </c>
      <c r="G259" s="14">
        <f t="shared" si="31"/>
        <v>0</v>
      </c>
    </row>
    <row r="260" spans="1:7" x14ac:dyDescent="0.2">
      <c r="A260" s="15" t="s">
        <v>380</v>
      </c>
      <c r="B260" s="10">
        <v>1.41</v>
      </c>
      <c r="C260" s="11">
        <f t="shared" si="30"/>
        <v>274.95</v>
      </c>
      <c r="D260" s="12">
        <f t="shared" si="28"/>
        <v>219.96</v>
      </c>
      <c r="E260" s="47">
        <v>1.21</v>
      </c>
      <c r="F260" s="14">
        <v>199</v>
      </c>
      <c r="G260" s="14">
        <v>155</v>
      </c>
    </row>
    <row r="261" spans="1:7" x14ac:dyDescent="0.2">
      <c r="A261" s="15" t="s">
        <v>381</v>
      </c>
      <c r="B261" s="10">
        <v>6.38</v>
      </c>
      <c r="C261" s="11">
        <f>B261*195</f>
        <v>1244.0999999999999</v>
      </c>
      <c r="D261" s="12">
        <f>C261*80/100</f>
        <v>995.28</v>
      </c>
      <c r="E261" s="10">
        <v>2.13</v>
      </c>
      <c r="F261" s="11">
        <v>117</v>
      </c>
      <c r="G261" s="14">
        <v>87</v>
      </c>
    </row>
    <row r="262" spans="1:7" x14ac:dyDescent="0.2">
      <c r="A262" s="15" t="s">
        <v>382</v>
      </c>
      <c r="B262" s="10">
        <v>0</v>
      </c>
      <c r="C262" s="11">
        <f t="shared" si="30"/>
        <v>0</v>
      </c>
      <c r="D262" s="12">
        <f t="shared" si="28"/>
        <v>0</v>
      </c>
      <c r="E262" s="47">
        <v>0.45</v>
      </c>
      <c r="F262" s="14">
        <v>75</v>
      </c>
      <c r="G262" s="14">
        <v>94</v>
      </c>
    </row>
    <row r="263" spans="1:7" x14ac:dyDescent="0.2">
      <c r="A263" s="15" t="s">
        <v>383</v>
      </c>
      <c r="B263" s="10">
        <v>0.43</v>
      </c>
      <c r="C263" s="11">
        <f t="shared" si="30"/>
        <v>83.85</v>
      </c>
      <c r="D263" s="12">
        <f t="shared" si="28"/>
        <v>67.08</v>
      </c>
      <c r="E263" s="47">
        <v>1.51</v>
      </c>
      <c r="F263" s="14">
        <v>225</v>
      </c>
      <c r="G263" s="14">
        <v>464</v>
      </c>
    </row>
    <row r="264" spans="1:7" x14ac:dyDescent="0.2">
      <c r="A264" s="15" t="s">
        <v>384</v>
      </c>
      <c r="B264" s="10">
        <v>8.18</v>
      </c>
      <c r="C264" s="11">
        <f t="shared" si="30"/>
        <v>1595.1</v>
      </c>
      <c r="D264" s="12">
        <f t="shared" si="28"/>
        <v>1276.08</v>
      </c>
      <c r="E264" s="47">
        <v>3.25</v>
      </c>
      <c r="F264" s="14">
        <v>172</v>
      </c>
      <c r="G264" s="14">
        <v>115</v>
      </c>
    </row>
    <row r="265" spans="1:7" x14ac:dyDescent="0.2">
      <c r="A265" s="15" t="s">
        <v>385</v>
      </c>
      <c r="B265" s="10">
        <v>4.67</v>
      </c>
      <c r="C265" s="11">
        <f t="shared" si="30"/>
        <v>910.65</v>
      </c>
      <c r="D265" s="12">
        <f t="shared" si="28"/>
        <v>728.52</v>
      </c>
      <c r="E265" s="10">
        <v>1.1100000000000001</v>
      </c>
      <c r="F265" s="11">
        <v>41</v>
      </c>
      <c r="G265" s="14">
        <v>30</v>
      </c>
    </row>
    <row r="266" spans="1:7" x14ac:dyDescent="0.2">
      <c r="A266" s="15" t="s">
        <v>414</v>
      </c>
      <c r="B266" s="10">
        <v>5.09</v>
      </c>
      <c r="C266" s="11">
        <f>B266*195</f>
        <v>992.55</v>
      </c>
      <c r="D266" s="12">
        <f>C266*80/100</f>
        <v>794.04</v>
      </c>
      <c r="E266" s="47">
        <v>0.52</v>
      </c>
      <c r="F266" s="11">
        <v>43</v>
      </c>
      <c r="G266" s="14">
        <v>24</v>
      </c>
    </row>
    <row r="267" spans="1:7" x14ac:dyDescent="0.2">
      <c r="A267" s="15" t="s">
        <v>386</v>
      </c>
      <c r="B267" s="10">
        <v>0</v>
      </c>
      <c r="C267" s="11">
        <f>B267*120</f>
        <v>0</v>
      </c>
      <c r="D267" s="12">
        <v>0</v>
      </c>
      <c r="E267" s="47">
        <v>8.42</v>
      </c>
      <c r="F267" s="14">
        <v>585</v>
      </c>
      <c r="G267" s="14">
        <v>1055</v>
      </c>
    </row>
    <row r="268" spans="1:7" x14ac:dyDescent="0.2">
      <c r="A268" s="15" t="s">
        <v>415</v>
      </c>
      <c r="B268" s="10">
        <v>0</v>
      </c>
      <c r="C268" s="11">
        <f>B268*230</f>
        <v>0</v>
      </c>
      <c r="D268" s="12">
        <f t="shared" si="28"/>
        <v>0</v>
      </c>
      <c r="E268" s="47">
        <v>0.17</v>
      </c>
      <c r="F268" s="14">
        <v>15</v>
      </c>
      <c r="G268" s="14">
        <v>10</v>
      </c>
    </row>
    <row r="269" spans="1:7" x14ac:dyDescent="0.2">
      <c r="A269" s="15" t="s">
        <v>416</v>
      </c>
      <c r="B269" s="10">
        <v>0</v>
      </c>
      <c r="C269" s="11">
        <f t="shared" ref="C269" si="32">B269*230</f>
        <v>0</v>
      </c>
      <c r="D269" s="12">
        <f t="shared" si="28"/>
        <v>0</v>
      </c>
      <c r="E269" s="47">
        <v>9.06</v>
      </c>
      <c r="F269" s="14">
        <v>1178</v>
      </c>
      <c r="G269" s="14">
        <v>1377</v>
      </c>
    </row>
    <row r="270" spans="1:7" x14ac:dyDescent="0.2">
      <c r="A270" s="15" t="s">
        <v>387</v>
      </c>
      <c r="B270" s="10">
        <v>0</v>
      </c>
      <c r="C270" s="11">
        <f t="shared" ref="C270:C280" si="33">B270*195</f>
        <v>0</v>
      </c>
      <c r="D270" s="12">
        <f t="shared" si="28"/>
        <v>0</v>
      </c>
      <c r="E270" s="47">
        <v>0.85</v>
      </c>
      <c r="F270" s="14">
        <v>7085</v>
      </c>
      <c r="G270" s="14">
        <v>1833</v>
      </c>
    </row>
    <row r="271" spans="1:7" x14ac:dyDescent="0.2">
      <c r="A271" s="15" t="s">
        <v>388</v>
      </c>
      <c r="B271" s="10">
        <v>0.28999999999999998</v>
      </c>
      <c r="C271" s="11">
        <f t="shared" si="33"/>
        <v>56.55</v>
      </c>
      <c r="D271" s="12">
        <f t="shared" si="28"/>
        <v>45.24</v>
      </c>
      <c r="E271" s="47">
        <v>1.06</v>
      </c>
      <c r="F271" s="14">
        <v>101</v>
      </c>
      <c r="G271" s="14">
        <v>416</v>
      </c>
    </row>
    <row r="272" spans="1:7" x14ac:dyDescent="0.2">
      <c r="A272" s="15" t="s">
        <v>389</v>
      </c>
      <c r="B272" s="10">
        <v>0</v>
      </c>
      <c r="C272" s="11">
        <v>0</v>
      </c>
      <c r="D272" s="12">
        <v>0</v>
      </c>
      <c r="E272" s="47">
        <v>0</v>
      </c>
      <c r="F272" s="14">
        <v>0</v>
      </c>
      <c r="G272" s="14">
        <f t="shared" si="31"/>
        <v>0</v>
      </c>
    </row>
    <row r="273" spans="1:7" x14ac:dyDescent="0.2">
      <c r="A273" s="15" t="s">
        <v>390</v>
      </c>
      <c r="B273" s="10">
        <v>0.06</v>
      </c>
      <c r="C273" s="11">
        <f t="shared" ref="C273:C274" si="34">B273*195</f>
        <v>11.7</v>
      </c>
      <c r="D273" s="12">
        <f t="shared" ref="D273:D274" si="35">C273*80/100</f>
        <v>9.36</v>
      </c>
      <c r="E273" s="10">
        <v>0</v>
      </c>
      <c r="F273" s="11">
        <v>0</v>
      </c>
      <c r="G273" s="14">
        <f t="shared" si="31"/>
        <v>0</v>
      </c>
    </row>
    <row r="274" spans="1:7" x14ac:dyDescent="0.2">
      <c r="A274" s="15" t="s">
        <v>391</v>
      </c>
      <c r="B274" s="10">
        <v>13.13</v>
      </c>
      <c r="C274" s="11">
        <f t="shared" si="34"/>
        <v>2560.3500000000004</v>
      </c>
      <c r="D274" s="12">
        <f t="shared" si="35"/>
        <v>2048.2800000000002</v>
      </c>
      <c r="E274" s="10">
        <v>5.94</v>
      </c>
      <c r="F274" s="11">
        <v>428</v>
      </c>
      <c r="G274" s="14">
        <v>258</v>
      </c>
    </row>
    <row r="275" spans="1:7" x14ac:dyDescent="0.2">
      <c r="A275" s="15" t="s">
        <v>392</v>
      </c>
      <c r="B275" s="10">
        <v>2.77</v>
      </c>
      <c r="C275" s="11">
        <f t="shared" si="33"/>
        <v>540.15</v>
      </c>
      <c r="D275" s="12">
        <f t="shared" si="28"/>
        <v>432.12</v>
      </c>
      <c r="E275" s="10">
        <v>0.79</v>
      </c>
      <c r="F275" s="11">
        <v>27</v>
      </c>
      <c r="G275" s="14">
        <v>20</v>
      </c>
    </row>
    <row r="276" spans="1:7" x14ac:dyDescent="0.2">
      <c r="A276" s="15" t="s">
        <v>393</v>
      </c>
      <c r="B276" s="10">
        <v>2.14</v>
      </c>
      <c r="C276" s="11">
        <f t="shared" si="33"/>
        <v>417.3</v>
      </c>
      <c r="D276" s="12">
        <f t="shared" si="28"/>
        <v>333.84</v>
      </c>
      <c r="E276" s="47">
        <v>0.73</v>
      </c>
      <c r="F276" s="14">
        <v>88</v>
      </c>
      <c r="G276" s="14">
        <v>63</v>
      </c>
    </row>
    <row r="277" spans="1:7" x14ac:dyDescent="0.2">
      <c r="A277" s="15" t="s">
        <v>394</v>
      </c>
      <c r="B277" s="10">
        <v>1.03</v>
      </c>
      <c r="C277" s="11">
        <f t="shared" si="33"/>
        <v>200.85</v>
      </c>
      <c r="D277" s="12">
        <f t="shared" si="28"/>
        <v>160.68</v>
      </c>
      <c r="E277" s="10">
        <v>0</v>
      </c>
      <c r="F277" s="11">
        <v>0</v>
      </c>
      <c r="G277" s="14">
        <f t="shared" si="31"/>
        <v>0</v>
      </c>
    </row>
    <row r="278" spans="1:7" x14ac:dyDescent="0.2">
      <c r="A278" s="15" t="s">
        <v>395</v>
      </c>
      <c r="B278" s="10">
        <v>2.0699999999999998</v>
      </c>
      <c r="C278" s="11">
        <f t="shared" si="33"/>
        <v>403.65</v>
      </c>
      <c r="D278" s="12">
        <f t="shared" si="28"/>
        <v>322.92</v>
      </c>
      <c r="E278" s="47">
        <v>0.4</v>
      </c>
      <c r="F278" s="14">
        <v>52</v>
      </c>
      <c r="G278" s="14">
        <v>104</v>
      </c>
    </row>
    <row r="279" spans="1:7" x14ac:dyDescent="0.2">
      <c r="A279" s="15" t="s">
        <v>396</v>
      </c>
      <c r="B279" s="10">
        <v>2.06</v>
      </c>
      <c r="C279" s="11">
        <f t="shared" si="33"/>
        <v>401.7</v>
      </c>
      <c r="D279" s="12">
        <f>C279*80/100</f>
        <v>321.36</v>
      </c>
      <c r="E279" s="10">
        <v>1.64</v>
      </c>
      <c r="F279" s="11">
        <v>118</v>
      </c>
      <c r="G279" s="14">
        <v>85</v>
      </c>
    </row>
    <row r="280" spans="1:7" x14ac:dyDescent="0.2">
      <c r="A280" s="15" t="s">
        <v>417</v>
      </c>
      <c r="B280" s="10">
        <v>0</v>
      </c>
      <c r="C280" s="11">
        <f t="shared" si="33"/>
        <v>0</v>
      </c>
      <c r="D280" s="12">
        <f t="shared" si="28"/>
        <v>0</v>
      </c>
      <c r="E280" s="47">
        <v>1.28</v>
      </c>
      <c r="F280" s="14">
        <v>779</v>
      </c>
      <c r="G280" s="14">
        <v>577</v>
      </c>
    </row>
    <row r="281" spans="1:7" x14ac:dyDescent="0.2">
      <c r="A281" s="15" t="s">
        <v>418</v>
      </c>
      <c r="B281" s="10">
        <v>0</v>
      </c>
      <c r="C281" s="11">
        <f>B281*230</f>
        <v>0</v>
      </c>
      <c r="D281" s="12">
        <f>C281*80/100</f>
        <v>0</v>
      </c>
      <c r="E281" s="47">
        <v>2.96</v>
      </c>
      <c r="F281" s="14">
        <v>1490</v>
      </c>
      <c r="G281" s="14">
        <v>2195</v>
      </c>
    </row>
    <row r="282" spans="1:7" x14ac:dyDescent="0.2">
      <c r="A282" s="15" t="s">
        <v>419</v>
      </c>
      <c r="B282" s="10">
        <v>0</v>
      </c>
      <c r="C282" s="11">
        <v>0</v>
      </c>
      <c r="D282" s="12">
        <v>0</v>
      </c>
      <c r="E282" s="47">
        <v>0.49</v>
      </c>
      <c r="F282" s="14">
        <v>26</v>
      </c>
      <c r="G282" s="14">
        <v>25</v>
      </c>
    </row>
    <row r="283" spans="1:7" x14ac:dyDescent="0.2">
      <c r="A283" s="15" t="s">
        <v>397</v>
      </c>
      <c r="B283" s="10">
        <v>0.4</v>
      </c>
      <c r="C283" s="11">
        <f>B283*195</f>
        <v>78</v>
      </c>
      <c r="D283" s="12">
        <f t="shared" si="28"/>
        <v>62.4</v>
      </c>
      <c r="E283" s="47">
        <v>3.27</v>
      </c>
      <c r="F283" s="14">
        <v>746</v>
      </c>
      <c r="G283" s="14">
        <v>395</v>
      </c>
    </row>
    <row r="284" spans="1:7" x14ac:dyDescent="0.2">
      <c r="A284" s="15" t="s">
        <v>398</v>
      </c>
      <c r="B284" s="10">
        <v>0</v>
      </c>
      <c r="C284" s="11">
        <v>0</v>
      </c>
      <c r="D284" s="12">
        <v>0</v>
      </c>
      <c r="E284" s="47">
        <v>0</v>
      </c>
      <c r="F284" s="14">
        <v>0</v>
      </c>
      <c r="G284" s="14">
        <f t="shared" si="31"/>
        <v>0</v>
      </c>
    </row>
    <row r="285" spans="1:7" x14ac:dyDescent="0.2">
      <c r="A285" s="15" t="s">
        <v>399</v>
      </c>
      <c r="B285" s="10">
        <v>27.42</v>
      </c>
      <c r="C285" s="11">
        <f>B285*195</f>
        <v>5346.9000000000005</v>
      </c>
      <c r="D285" s="12">
        <f t="shared" si="28"/>
        <v>4277.5200000000004</v>
      </c>
      <c r="E285" s="48">
        <v>5.32</v>
      </c>
      <c r="F285" s="49">
        <v>511</v>
      </c>
      <c r="G285" s="49">
        <v>364</v>
      </c>
    </row>
    <row r="286" spans="1:7" x14ac:dyDescent="0.2">
      <c r="A286" s="50" t="s">
        <v>400</v>
      </c>
      <c r="B286" s="51">
        <v>0</v>
      </c>
      <c r="C286" s="52">
        <v>0</v>
      </c>
      <c r="D286" s="53">
        <v>0</v>
      </c>
      <c r="E286" s="54">
        <v>0.26</v>
      </c>
      <c r="F286" s="55">
        <v>23</v>
      </c>
      <c r="G286" s="55">
        <v>17</v>
      </c>
    </row>
    <row r="287" spans="1:7" x14ac:dyDescent="0.2">
      <c r="A287" s="15" t="s">
        <v>401</v>
      </c>
      <c r="B287" s="16">
        <f t="shared" ref="B287:G287" si="36">SUM(B251:B286)</f>
        <v>94.79000000000002</v>
      </c>
      <c r="C287" s="17">
        <f t="shared" si="36"/>
        <v>18484.05</v>
      </c>
      <c r="D287" s="43">
        <f t="shared" si="36"/>
        <v>14787.240000000002</v>
      </c>
      <c r="E287" s="16">
        <f t="shared" si="36"/>
        <v>60.95</v>
      </c>
      <c r="F287" s="17">
        <f t="shared" si="36"/>
        <v>17752</v>
      </c>
      <c r="G287" s="17">
        <f t="shared" si="36"/>
        <v>12285</v>
      </c>
    </row>
    <row r="288" spans="1:7" x14ac:dyDescent="0.2">
      <c r="A288" s="40" t="s">
        <v>402</v>
      </c>
      <c r="B288" s="41">
        <f>SUM(B287,B250)</f>
        <v>113.46360000000001</v>
      </c>
      <c r="C288" s="42">
        <f>C250+C287</f>
        <v>21865.248</v>
      </c>
      <c r="D288" s="43">
        <f>D250+D287</f>
        <v>17492.198400000001</v>
      </c>
      <c r="E288" s="41">
        <f>E250+E287</f>
        <v>109.8707</v>
      </c>
      <c r="F288" s="42">
        <f>F250+F287</f>
        <v>24785.300000000003</v>
      </c>
      <c r="G288" s="42">
        <f>SUM(G250,G287)</f>
        <v>17322.28</v>
      </c>
    </row>
    <row r="289" spans="1:7" x14ac:dyDescent="0.2">
      <c r="A289" s="56" t="s">
        <v>403</v>
      </c>
      <c r="B289" s="57">
        <f t="shared" ref="B289:G289" si="37">SUM(B288,B195)</f>
        <v>5454.9932999999983</v>
      </c>
      <c r="C289" s="58">
        <f t="shared" si="37"/>
        <v>694697.29500000016</v>
      </c>
      <c r="D289" s="43">
        <f t="shared" si="37"/>
        <v>488474.63129999995</v>
      </c>
      <c r="E289" s="57">
        <f t="shared" si="37"/>
        <v>5116.1225000000004</v>
      </c>
      <c r="F289" s="58">
        <f t="shared" si="37"/>
        <v>512437.62142857141</v>
      </c>
      <c r="G289" s="58">
        <f t="shared" si="37"/>
        <v>354695.28</v>
      </c>
    </row>
    <row r="290" spans="1:7" x14ac:dyDescent="0.2">
      <c r="A290" s="29"/>
      <c r="B290" s="38"/>
      <c r="C290" s="38"/>
      <c r="D290" s="38"/>
      <c r="E290" s="32"/>
      <c r="F290" s="38"/>
      <c r="G290" s="38"/>
    </row>
    <row r="291" spans="1:7" x14ac:dyDescent="0.2">
      <c r="A291" s="59" t="s">
        <v>227</v>
      </c>
      <c r="B291" s="32"/>
      <c r="C291" s="38"/>
      <c r="D291" s="38"/>
      <c r="E291" s="32"/>
      <c r="F291" s="32"/>
      <c r="G291" s="49"/>
    </row>
    <row r="292" spans="1:7" x14ac:dyDescent="0.2">
      <c r="A292" s="59" t="s">
        <v>228</v>
      </c>
      <c r="B292" s="38"/>
      <c r="C292" s="38"/>
      <c r="D292" s="38"/>
      <c r="E292" s="32"/>
      <c r="F292" s="38"/>
      <c r="G292" s="38"/>
    </row>
    <row r="293" spans="1:7" x14ac:dyDescent="0.2">
      <c r="A293" s="59" t="s">
        <v>221</v>
      </c>
      <c r="B293" s="38"/>
      <c r="C293" s="38"/>
      <c r="D293" s="38"/>
      <c r="E293" s="32"/>
      <c r="F293" s="38"/>
      <c r="G293" s="38"/>
    </row>
    <row r="294" spans="1:7" x14ac:dyDescent="0.2">
      <c r="A294" s="59" t="s">
        <v>222</v>
      </c>
      <c r="B294" s="38"/>
      <c r="C294" s="38"/>
      <c r="D294" s="38"/>
      <c r="E294" s="32"/>
      <c r="F294" s="38"/>
      <c r="G294" s="38"/>
    </row>
    <row r="295" spans="1:7" x14ac:dyDescent="0.2">
      <c r="A295" s="15" t="s">
        <v>223</v>
      </c>
      <c r="B295" s="16">
        <v>83.48</v>
      </c>
      <c r="C295" s="17">
        <f>B295*140</f>
        <v>11687.2</v>
      </c>
      <c r="D295" s="17">
        <f>C295*70/100</f>
        <v>8181.04</v>
      </c>
      <c r="E295" s="16">
        <v>82.04</v>
      </c>
      <c r="F295" s="17">
        <v>11106</v>
      </c>
      <c r="G295" s="17">
        <v>7754</v>
      </c>
    </row>
    <row r="296" spans="1:7" x14ac:dyDescent="0.2">
      <c r="A296" s="29"/>
      <c r="B296" s="38"/>
      <c r="C296" s="38"/>
      <c r="D296" s="38"/>
      <c r="E296" s="32"/>
      <c r="F296" s="38"/>
      <c r="G296" s="38"/>
    </row>
    <row r="297" spans="1:7" x14ac:dyDescent="0.2">
      <c r="A297" s="29" t="s">
        <v>229</v>
      </c>
      <c r="B297" s="38"/>
      <c r="C297" s="38"/>
      <c r="D297" s="38"/>
      <c r="E297" s="32"/>
      <c r="F297" s="38"/>
      <c r="G297" s="38"/>
    </row>
    <row r="298" spans="1:7" x14ac:dyDescent="0.2">
      <c r="A298" s="61" t="s">
        <v>427</v>
      </c>
      <c r="B298" s="38"/>
      <c r="C298" s="38"/>
      <c r="D298" s="38"/>
      <c r="E298" s="32"/>
      <c r="F298" s="38"/>
      <c r="G298" s="38"/>
    </row>
  </sheetData>
  <mergeCells count="2">
    <mergeCell ref="C1:D1"/>
    <mergeCell ref="F1:G1"/>
  </mergeCells>
  <printOptions horizontalCentered="1" gridLines="1"/>
  <pageMargins left="0.11811023622047245" right="0.11811023622047245" top="0.47244094488188981" bottom="0.35433070866141736" header="0.23622047244094491" footer="0.15748031496062992"/>
  <pageSetup paperSize="9" orientation="portrait" r:id="rId1"/>
  <headerFooter>
    <oddHeader>&amp;C&amp;"Times New Roman,Corsivo"Anbau- und Produktionszahlen der D.O.C. und I.G.T. Weine Südtirols</oddHeader>
    <oddFooter>&amp;L&amp;"Times New Roman,Normale"ODC_STAT_03_2019_AV_STAT&amp;R&amp;"Times New Roman,Normale"&amp;P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8"/>
  <sheetViews>
    <sheetView tabSelected="1" zoomScale="120" zoomScaleNormal="120" workbookViewId="0"/>
  </sheetViews>
  <sheetFormatPr baseColWidth="10" defaultRowHeight="12" x14ac:dyDescent="0.2"/>
  <cols>
    <col min="1" max="1" width="46" style="1" customWidth="1"/>
    <col min="2" max="2" width="10.28515625" style="1" customWidth="1"/>
    <col min="3" max="4" width="8.5703125" style="1" customWidth="1"/>
    <col min="5" max="5" width="10.28515625" style="1" customWidth="1"/>
    <col min="6" max="7" width="8.5703125" style="1" customWidth="1"/>
    <col min="8" max="16384" width="11.42578125" style="1"/>
  </cols>
  <sheetData>
    <row r="1" spans="1:9" ht="35.25" customHeight="1" x14ac:dyDescent="0.2">
      <c r="A1" s="2"/>
      <c r="B1" s="3"/>
      <c r="C1" s="64" t="s">
        <v>0</v>
      </c>
      <c r="D1" s="64"/>
      <c r="E1" s="4"/>
      <c r="F1" s="64" t="s">
        <v>1</v>
      </c>
      <c r="G1" s="64"/>
    </row>
    <row r="2" spans="1:9" ht="48" customHeight="1" x14ac:dyDescent="0.2">
      <c r="A2" s="5" t="s">
        <v>2</v>
      </c>
      <c r="B2" s="6" t="s">
        <v>3</v>
      </c>
      <c r="C2" s="7" t="s">
        <v>4</v>
      </c>
      <c r="D2" s="8" t="s">
        <v>5</v>
      </c>
      <c r="E2" s="6" t="s">
        <v>426</v>
      </c>
      <c r="F2" s="7" t="s">
        <v>4</v>
      </c>
      <c r="G2" s="7" t="s">
        <v>5</v>
      </c>
    </row>
    <row r="3" spans="1:9" x14ac:dyDescent="0.2">
      <c r="A3" s="9" t="s">
        <v>6</v>
      </c>
      <c r="B3" s="10">
        <v>97.3</v>
      </c>
      <c r="C3" s="11">
        <f>B3*125</f>
        <v>12162.5</v>
      </c>
      <c r="D3" s="12">
        <f>C3*70/100</f>
        <v>8513.75</v>
      </c>
      <c r="E3" s="13">
        <v>22.2364</v>
      </c>
      <c r="F3" s="14">
        <v>2321.2299999999996</v>
      </c>
      <c r="G3" s="14">
        <v>1615.3899999999999</v>
      </c>
    </row>
    <row r="4" spans="1:9" x14ac:dyDescent="0.2">
      <c r="A4" s="9" t="s">
        <v>7</v>
      </c>
      <c r="B4" s="10">
        <v>0</v>
      </c>
      <c r="C4" s="11">
        <f t="shared" ref="C4:C7" si="0">B4*140</f>
        <v>0</v>
      </c>
      <c r="D4" s="12">
        <f t="shared" ref="D4:D7" si="1">C4*70/100</f>
        <v>0</v>
      </c>
      <c r="E4" s="13">
        <v>16.349499999999999</v>
      </c>
      <c r="F4" s="14">
        <v>1697.7200000000005</v>
      </c>
      <c r="G4" s="14">
        <v>1135.72</v>
      </c>
    </row>
    <row r="5" spans="1:9" x14ac:dyDescent="0.2">
      <c r="A5" s="9" t="s">
        <v>8</v>
      </c>
      <c r="B5" s="10">
        <v>0</v>
      </c>
      <c r="C5" s="11">
        <f t="shared" si="0"/>
        <v>0</v>
      </c>
      <c r="D5" s="12">
        <f t="shared" si="1"/>
        <v>0</v>
      </c>
      <c r="E5" s="13">
        <v>18.014900000000001</v>
      </c>
      <c r="F5" s="14">
        <v>1853.5200000000004</v>
      </c>
      <c r="G5" s="14">
        <v>1297.46</v>
      </c>
    </row>
    <row r="6" spans="1:9" x14ac:dyDescent="0.2">
      <c r="A6" s="9" t="s">
        <v>9</v>
      </c>
      <c r="B6" s="10">
        <v>0</v>
      </c>
      <c r="C6" s="11">
        <f t="shared" si="0"/>
        <v>0</v>
      </c>
      <c r="D6" s="12">
        <f t="shared" si="1"/>
        <v>0</v>
      </c>
      <c r="E6" s="13">
        <v>0</v>
      </c>
      <c r="F6" s="14">
        <v>0</v>
      </c>
      <c r="G6" s="14">
        <v>0</v>
      </c>
    </row>
    <row r="7" spans="1:9" x14ac:dyDescent="0.2">
      <c r="A7" s="9" t="s">
        <v>10</v>
      </c>
      <c r="B7" s="10">
        <v>0</v>
      </c>
      <c r="C7" s="11">
        <f t="shared" si="0"/>
        <v>0</v>
      </c>
      <c r="D7" s="12">
        <f t="shared" si="1"/>
        <v>0</v>
      </c>
      <c r="E7" s="13">
        <v>5.3272000000000004</v>
      </c>
      <c r="F7" s="14">
        <v>552.11999999999989</v>
      </c>
      <c r="G7" s="14">
        <v>386.48</v>
      </c>
    </row>
    <row r="8" spans="1:9" x14ac:dyDescent="0.2">
      <c r="A8" s="15" t="s">
        <v>6</v>
      </c>
      <c r="B8" s="16">
        <f t="shared" ref="B8:F8" si="2">SUM(B3:B7)</f>
        <v>97.3</v>
      </c>
      <c r="C8" s="17">
        <f t="shared" si="2"/>
        <v>12162.5</v>
      </c>
      <c r="D8" s="18">
        <f t="shared" si="2"/>
        <v>8513.75</v>
      </c>
      <c r="E8" s="19">
        <f t="shared" si="2"/>
        <v>61.92799999999999</v>
      </c>
      <c r="F8" s="20">
        <f t="shared" si="2"/>
        <v>6424.59</v>
      </c>
      <c r="G8" s="20">
        <f>SUM(G3:G7)</f>
        <v>4435.0499999999993</v>
      </c>
    </row>
    <row r="9" spans="1:9" x14ac:dyDescent="0.2">
      <c r="A9" s="15"/>
      <c r="B9" s="21"/>
      <c r="C9" s="22"/>
      <c r="D9" s="23"/>
      <c r="E9" s="24"/>
      <c r="F9" s="22"/>
      <c r="G9" s="25"/>
    </row>
    <row r="10" spans="1:9" s="68" customFormat="1" x14ac:dyDescent="0.2">
      <c r="A10" s="9" t="s">
        <v>11</v>
      </c>
      <c r="B10" s="10">
        <v>7.56</v>
      </c>
      <c r="C10" s="11">
        <f>B10*140</f>
        <v>1058.3999999999999</v>
      </c>
      <c r="D10" s="12">
        <f>C10*70/100</f>
        <v>740.87999999999988</v>
      </c>
      <c r="E10" s="13">
        <v>81.41</v>
      </c>
      <c r="F10" s="14">
        <v>10555.557142857142</v>
      </c>
      <c r="G10" s="14">
        <v>7388.89</v>
      </c>
      <c r="H10" s="67"/>
      <c r="I10" s="44"/>
    </row>
    <row r="11" spans="1:9" s="68" customFormat="1" x14ac:dyDescent="0.2">
      <c r="A11" s="9" t="s">
        <v>12</v>
      </c>
      <c r="B11" s="10">
        <v>365.21</v>
      </c>
      <c r="C11" s="11">
        <f>B11*140</f>
        <v>51129.399999999994</v>
      </c>
      <c r="D11" s="12">
        <f>C11*70/100</f>
        <v>35790.579999999994</v>
      </c>
      <c r="E11" s="13">
        <v>72.813000000000002</v>
      </c>
      <c r="F11" s="14">
        <v>8626.3142857142866</v>
      </c>
      <c r="G11" s="14">
        <v>6038.42</v>
      </c>
      <c r="H11" s="67"/>
      <c r="I11" s="44"/>
    </row>
    <row r="12" spans="1:9" s="68" customFormat="1" x14ac:dyDescent="0.2">
      <c r="A12" s="9" t="s">
        <v>13</v>
      </c>
      <c r="B12" s="10">
        <v>0</v>
      </c>
      <c r="C12" s="11">
        <f t="shared" ref="C12:C15" si="3">B12*140</f>
        <v>0</v>
      </c>
      <c r="D12" s="12">
        <v>0</v>
      </c>
      <c r="E12" s="13">
        <v>108.7667</v>
      </c>
      <c r="F12" s="14">
        <v>11890.214285714286</v>
      </c>
      <c r="G12" s="14">
        <v>8323.15</v>
      </c>
      <c r="H12" s="67"/>
      <c r="I12" s="44"/>
    </row>
    <row r="13" spans="1:9" s="68" customFormat="1" x14ac:dyDescent="0.2">
      <c r="A13" s="9" t="s">
        <v>14</v>
      </c>
      <c r="B13" s="10">
        <v>0</v>
      </c>
      <c r="C13" s="11">
        <f t="shared" si="3"/>
        <v>0</v>
      </c>
      <c r="D13" s="12">
        <v>0</v>
      </c>
      <c r="E13" s="13">
        <v>5.62</v>
      </c>
      <c r="F13" s="14">
        <v>1256.5</v>
      </c>
      <c r="G13" s="14">
        <v>879.55</v>
      </c>
      <c r="H13" s="67"/>
      <c r="I13" s="44"/>
    </row>
    <row r="14" spans="1:9" s="68" customFormat="1" x14ac:dyDescent="0.2">
      <c r="A14" s="9" t="s">
        <v>15</v>
      </c>
      <c r="B14" s="10">
        <v>0</v>
      </c>
      <c r="C14" s="11">
        <f t="shared" si="3"/>
        <v>0</v>
      </c>
      <c r="D14" s="12">
        <v>0</v>
      </c>
      <c r="E14" s="13">
        <v>50.940399999999997</v>
      </c>
      <c r="F14" s="14">
        <v>5695.971428571429</v>
      </c>
      <c r="G14" s="14">
        <v>3987.18</v>
      </c>
      <c r="H14" s="67"/>
      <c r="I14" s="44"/>
    </row>
    <row r="15" spans="1:9" s="68" customFormat="1" x14ac:dyDescent="0.2">
      <c r="A15" s="9" t="s">
        <v>16</v>
      </c>
      <c r="B15" s="10">
        <v>0</v>
      </c>
      <c r="C15" s="11">
        <f t="shared" si="3"/>
        <v>0</v>
      </c>
      <c r="D15" s="12">
        <v>0</v>
      </c>
      <c r="E15" s="13">
        <v>42.234400000000001</v>
      </c>
      <c r="F15" s="14">
        <v>4120.7142857142853</v>
      </c>
      <c r="G15" s="14">
        <v>2884.5</v>
      </c>
      <c r="H15" s="67"/>
      <c r="I15" s="44"/>
    </row>
    <row r="16" spans="1:9" x14ac:dyDescent="0.2">
      <c r="A16" s="15" t="s">
        <v>17</v>
      </c>
      <c r="B16" s="16">
        <f t="shared" ref="B16:F16" si="4">SUM(B10:B15)</f>
        <v>372.77</v>
      </c>
      <c r="C16" s="17">
        <f t="shared" si="4"/>
        <v>52187.799999999996</v>
      </c>
      <c r="D16" s="18">
        <f t="shared" si="4"/>
        <v>36531.459999999992</v>
      </c>
      <c r="E16" s="16">
        <f t="shared" si="4"/>
        <v>361.78450000000004</v>
      </c>
      <c r="F16" s="17">
        <f t="shared" si="4"/>
        <v>42145.271428571425</v>
      </c>
      <c r="G16" s="17">
        <f>SUM(G10:G15)</f>
        <v>29501.69</v>
      </c>
      <c r="H16" s="67"/>
      <c r="I16" s="65"/>
    </row>
    <row r="17" spans="1:7" x14ac:dyDescent="0.2">
      <c r="A17" s="15"/>
      <c r="B17" s="21"/>
      <c r="C17" s="22"/>
      <c r="D17" s="23"/>
      <c r="E17" s="21"/>
      <c r="F17" s="22"/>
      <c r="G17" s="22"/>
    </row>
    <row r="18" spans="1:7" x14ac:dyDescent="0.2">
      <c r="A18" s="9" t="s">
        <v>18</v>
      </c>
      <c r="B18" s="13">
        <v>72.650000000000006</v>
      </c>
      <c r="C18" s="11">
        <f>B18*125</f>
        <v>9081.25</v>
      </c>
      <c r="D18" s="12">
        <f>C18*70/100</f>
        <v>6356.875</v>
      </c>
      <c r="E18" s="13">
        <v>72.483000000000004</v>
      </c>
      <c r="F18" s="14">
        <v>7643.579999999999</v>
      </c>
      <c r="G18" s="14">
        <v>5340.43</v>
      </c>
    </row>
    <row r="19" spans="1:7" x14ac:dyDescent="0.2">
      <c r="A19" s="9" t="s">
        <v>19</v>
      </c>
      <c r="B19" s="10">
        <v>105.12</v>
      </c>
      <c r="C19" s="11">
        <f>B19*125</f>
        <v>13140</v>
      </c>
      <c r="D19" s="12">
        <f>C19*70/100</f>
        <v>9198</v>
      </c>
      <c r="E19" s="13">
        <v>89.297399999999996</v>
      </c>
      <c r="F19" s="14">
        <v>10168.380000000001</v>
      </c>
      <c r="G19" s="14">
        <v>7107.1399999999985</v>
      </c>
    </row>
    <row r="20" spans="1:7" x14ac:dyDescent="0.2">
      <c r="A20" s="15" t="s">
        <v>20</v>
      </c>
      <c r="B20" s="16">
        <f t="shared" ref="B20:F20" si="5">SUM(B18:B19)</f>
        <v>177.77</v>
      </c>
      <c r="C20" s="17">
        <f t="shared" si="5"/>
        <v>22221.25</v>
      </c>
      <c r="D20" s="18">
        <f t="shared" si="5"/>
        <v>15554.875</v>
      </c>
      <c r="E20" s="19">
        <f t="shared" si="5"/>
        <v>161.78039999999999</v>
      </c>
      <c r="F20" s="20">
        <f t="shared" si="5"/>
        <v>17811.96</v>
      </c>
      <c r="G20" s="17">
        <f>SUM(G18:G19)</f>
        <v>12447.57</v>
      </c>
    </row>
    <row r="21" spans="1:7" x14ac:dyDescent="0.2">
      <c r="A21" s="15"/>
      <c r="B21" s="21"/>
      <c r="C21" s="22"/>
      <c r="D21" s="23"/>
      <c r="E21" s="24"/>
      <c r="F21" s="26"/>
      <c r="G21" s="22"/>
    </row>
    <row r="22" spans="1:7" x14ac:dyDescent="0.2">
      <c r="A22" s="15" t="s">
        <v>21</v>
      </c>
      <c r="B22" s="27">
        <v>0</v>
      </c>
      <c r="C22" s="17">
        <f>B22*130</f>
        <v>0</v>
      </c>
      <c r="D22" s="18">
        <f>C22*70/100</f>
        <v>0</v>
      </c>
      <c r="E22" s="27">
        <v>0.3332</v>
      </c>
      <c r="F22" s="28">
        <v>43</v>
      </c>
      <c r="G22" s="28">
        <v>29.87</v>
      </c>
    </row>
    <row r="23" spans="1:7" x14ac:dyDescent="0.2">
      <c r="A23" s="15"/>
      <c r="B23" s="21"/>
      <c r="C23" s="22"/>
      <c r="D23" s="23"/>
      <c r="E23" s="21"/>
      <c r="F23" s="22"/>
      <c r="G23" s="22"/>
    </row>
    <row r="24" spans="1:7" x14ac:dyDescent="0.2">
      <c r="A24" s="9" t="s">
        <v>22</v>
      </c>
      <c r="B24" s="10">
        <v>373.57900000000001</v>
      </c>
      <c r="C24" s="11">
        <f>B24*130</f>
        <v>48565.270000000004</v>
      </c>
      <c r="D24" s="12">
        <f>C24*70/100</f>
        <v>33995.689000000006</v>
      </c>
      <c r="E24" s="13">
        <v>432.3494</v>
      </c>
      <c r="F24" s="14">
        <v>44873.079999999965</v>
      </c>
      <c r="G24" s="14">
        <v>30394.37</v>
      </c>
    </row>
    <row r="25" spans="1:7" x14ac:dyDescent="0.2">
      <c r="A25" s="29" t="s">
        <v>23</v>
      </c>
      <c r="B25" s="10">
        <v>0</v>
      </c>
      <c r="C25" s="11">
        <v>0</v>
      </c>
      <c r="D25" s="12">
        <v>0</v>
      </c>
      <c r="E25" s="13">
        <v>7.7499999999999999E-2</v>
      </c>
      <c r="F25" s="14">
        <v>10</v>
      </c>
      <c r="G25" s="14">
        <v>6.7</v>
      </c>
    </row>
    <row r="26" spans="1:7" x14ac:dyDescent="0.2">
      <c r="A26" s="9" t="s">
        <v>24</v>
      </c>
      <c r="B26" s="10">
        <v>0</v>
      </c>
      <c r="C26" s="11">
        <v>0</v>
      </c>
      <c r="D26" s="12">
        <v>0</v>
      </c>
      <c r="E26" s="13">
        <v>25.860600000000002</v>
      </c>
      <c r="F26" s="14">
        <v>2067.91</v>
      </c>
      <c r="G26" s="14">
        <v>1446.4899999999998</v>
      </c>
    </row>
    <row r="27" spans="1:7" x14ac:dyDescent="0.2">
      <c r="A27" s="9" t="s">
        <v>25</v>
      </c>
      <c r="B27" s="10">
        <v>0</v>
      </c>
      <c r="C27" s="11">
        <v>0</v>
      </c>
      <c r="D27" s="12">
        <v>0</v>
      </c>
      <c r="E27" s="13">
        <v>22.9147</v>
      </c>
      <c r="F27" s="14">
        <v>2593.9900000000002</v>
      </c>
      <c r="G27" s="14">
        <v>1485.07</v>
      </c>
    </row>
    <row r="28" spans="1:7" x14ac:dyDescent="0.2">
      <c r="A28" s="9" t="s">
        <v>26</v>
      </c>
      <c r="B28" s="10">
        <v>0</v>
      </c>
      <c r="C28" s="11">
        <v>0</v>
      </c>
      <c r="D28" s="12">
        <v>0</v>
      </c>
      <c r="E28" s="13">
        <v>0.29260000000000003</v>
      </c>
      <c r="F28" s="14">
        <v>6</v>
      </c>
      <c r="G28" s="14">
        <v>529</v>
      </c>
    </row>
    <row r="29" spans="1:7" x14ac:dyDescent="0.2">
      <c r="A29" s="15" t="s">
        <v>27</v>
      </c>
      <c r="B29" s="16">
        <f t="shared" ref="B29:G29" si="6">SUM(B24:B28)</f>
        <v>373.57900000000001</v>
      </c>
      <c r="C29" s="17">
        <f t="shared" si="6"/>
        <v>48565.270000000004</v>
      </c>
      <c r="D29" s="18">
        <f t="shared" si="6"/>
        <v>33995.689000000006</v>
      </c>
      <c r="E29" s="16">
        <f t="shared" si="6"/>
        <v>481.49479999999994</v>
      </c>
      <c r="F29" s="17">
        <f t="shared" si="6"/>
        <v>49550.97999999996</v>
      </c>
      <c r="G29" s="17">
        <f t="shared" si="6"/>
        <v>33861.629999999997</v>
      </c>
    </row>
    <row r="30" spans="1:7" x14ac:dyDescent="0.2">
      <c r="A30" s="15"/>
      <c r="B30" s="21"/>
      <c r="C30" s="22"/>
      <c r="D30" s="23"/>
      <c r="E30" s="21"/>
      <c r="F30" s="22"/>
      <c r="G30" s="22"/>
    </row>
    <row r="31" spans="1:7" x14ac:dyDescent="0.2">
      <c r="A31" s="9" t="s">
        <v>28</v>
      </c>
      <c r="B31" s="10">
        <v>518.5</v>
      </c>
      <c r="C31" s="11">
        <f>B31*120</f>
        <v>62220</v>
      </c>
      <c r="D31" s="12">
        <f>C31*70/100</f>
        <v>43554</v>
      </c>
      <c r="E31" s="13">
        <v>490.6848</v>
      </c>
      <c r="F31" s="14">
        <v>44360.320000000029</v>
      </c>
      <c r="G31" s="14">
        <v>31047.14</v>
      </c>
    </row>
    <row r="32" spans="1:7" x14ac:dyDescent="0.2">
      <c r="A32" s="9" t="s">
        <v>29</v>
      </c>
      <c r="B32" s="10">
        <v>0</v>
      </c>
      <c r="C32" s="11">
        <v>0</v>
      </c>
      <c r="D32" s="12">
        <v>0</v>
      </c>
      <c r="E32" s="13">
        <v>2.7831999999999999</v>
      </c>
      <c r="F32" s="14">
        <v>145.25</v>
      </c>
      <c r="G32" s="14">
        <v>64.98</v>
      </c>
    </row>
    <row r="33" spans="1:7" x14ac:dyDescent="0.2">
      <c r="A33" s="9" t="s">
        <v>30</v>
      </c>
      <c r="B33" s="10">
        <v>0</v>
      </c>
      <c r="C33" s="11">
        <v>0</v>
      </c>
      <c r="D33" s="12">
        <v>0</v>
      </c>
      <c r="E33" s="13">
        <v>14.5146</v>
      </c>
      <c r="F33" s="14">
        <v>1262.1000000000001</v>
      </c>
      <c r="G33" s="14">
        <v>882.66000000000008</v>
      </c>
    </row>
    <row r="34" spans="1:7" x14ac:dyDescent="0.2">
      <c r="A34" s="9" t="s">
        <v>31</v>
      </c>
      <c r="B34" s="10">
        <v>0</v>
      </c>
      <c r="C34" s="11">
        <v>0</v>
      </c>
      <c r="D34" s="12">
        <v>0</v>
      </c>
      <c r="E34" s="13">
        <v>7.0904999999999996</v>
      </c>
      <c r="F34" s="14">
        <v>414.95</v>
      </c>
      <c r="G34" s="14">
        <v>254.96</v>
      </c>
    </row>
    <row r="35" spans="1:7" x14ac:dyDescent="0.2">
      <c r="A35" s="15" t="s">
        <v>32</v>
      </c>
      <c r="B35" s="16">
        <f t="shared" ref="B35:D35" si="7">SUM(B31:B34)</f>
        <v>518.5</v>
      </c>
      <c r="C35" s="17">
        <f t="shared" si="7"/>
        <v>62220</v>
      </c>
      <c r="D35" s="18">
        <f t="shared" si="7"/>
        <v>43554</v>
      </c>
      <c r="E35" s="16">
        <f>SUM(E31:E34)</f>
        <v>515.07309999999995</v>
      </c>
      <c r="F35" s="17">
        <f>SUM(F31:F34)</f>
        <v>46182.620000000024</v>
      </c>
      <c r="G35" s="17">
        <f>SUM(G31:G34)</f>
        <v>32249.739999999998</v>
      </c>
    </row>
    <row r="36" spans="1:7" x14ac:dyDescent="0.2">
      <c r="A36" s="15"/>
      <c r="B36" s="21"/>
      <c r="C36" s="22"/>
      <c r="D36" s="23"/>
      <c r="E36" s="21"/>
      <c r="F36" s="22"/>
      <c r="G36" s="22"/>
    </row>
    <row r="37" spans="1:7" x14ac:dyDescent="0.2">
      <c r="A37" s="9" t="s">
        <v>33</v>
      </c>
      <c r="B37" s="13">
        <v>93.78</v>
      </c>
      <c r="C37" s="11">
        <f>B37*100</f>
        <v>9378</v>
      </c>
      <c r="D37" s="12">
        <f>C37*70/100</f>
        <v>6564.6</v>
      </c>
      <c r="E37" s="13">
        <v>80.546499999999995</v>
      </c>
      <c r="F37" s="14">
        <v>6325.880000000001</v>
      </c>
      <c r="G37" s="14">
        <v>4417.54</v>
      </c>
    </row>
    <row r="38" spans="1:7" x14ac:dyDescent="0.2">
      <c r="A38" s="9" t="s">
        <v>34</v>
      </c>
      <c r="B38" s="10">
        <v>0</v>
      </c>
      <c r="C38" s="11">
        <v>0</v>
      </c>
      <c r="D38" s="12">
        <v>0</v>
      </c>
      <c r="E38" s="13">
        <v>1.9037999999999999</v>
      </c>
      <c r="F38" s="14">
        <v>118.45999999999998</v>
      </c>
      <c r="G38" s="14">
        <v>39.230000000000004</v>
      </c>
    </row>
    <row r="39" spans="1:7" x14ac:dyDescent="0.2">
      <c r="A39" s="9" t="s">
        <v>35</v>
      </c>
      <c r="B39" s="10">
        <v>0</v>
      </c>
      <c r="C39" s="11">
        <v>0</v>
      </c>
      <c r="D39" s="12">
        <v>0</v>
      </c>
      <c r="E39" s="13">
        <v>0.2392</v>
      </c>
      <c r="F39" s="14">
        <v>10</v>
      </c>
      <c r="G39" s="14">
        <v>4</v>
      </c>
    </row>
    <row r="40" spans="1:7" x14ac:dyDescent="0.2">
      <c r="A40" s="15" t="s">
        <v>36</v>
      </c>
      <c r="B40" s="16">
        <f>B37</f>
        <v>93.78</v>
      </c>
      <c r="C40" s="17">
        <f>C37</f>
        <v>9378</v>
      </c>
      <c r="D40" s="18">
        <f>D37</f>
        <v>6564.6</v>
      </c>
      <c r="E40" s="16">
        <f>SUM(E37:E39)</f>
        <v>82.689499999999995</v>
      </c>
      <c r="F40" s="17">
        <f t="shared" ref="F40" si="8">SUM(F37:F39)</f>
        <v>6454.3400000000011</v>
      </c>
      <c r="G40" s="17">
        <f>SUM(G37:G39)</f>
        <v>4460.7699999999995</v>
      </c>
    </row>
    <row r="41" spans="1:7" x14ac:dyDescent="0.2">
      <c r="A41" s="15"/>
      <c r="B41" s="21"/>
      <c r="C41" s="22"/>
      <c r="D41" s="23"/>
      <c r="E41" s="21"/>
      <c r="F41" s="22"/>
      <c r="G41" s="22"/>
    </row>
    <row r="42" spans="1:7" x14ac:dyDescent="0.2">
      <c r="A42" s="9" t="s">
        <v>37</v>
      </c>
      <c r="B42" s="10">
        <v>17.68</v>
      </c>
      <c r="C42" s="11">
        <f>B42*120</f>
        <v>2121.6</v>
      </c>
      <c r="D42" s="12">
        <f>C42*70/100</f>
        <v>1485.12</v>
      </c>
      <c r="E42" s="13">
        <v>22.8034</v>
      </c>
      <c r="F42" s="14">
        <v>2063.6</v>
      </c>
      <c r="G42" s="14">
        <v>1434.9099999999999</v>
      </c>
    </row>
    <row r="43" spans="1:7" x14ac:dyDescent="0.2">
      <c r="A43" s="9" t="s">
        <v>38</v>
      </c>
      <c r="B43" s="10">
        <v>0</v>
      </c>
      <c r="C43" s="11">
        <v>0</v>
      </c>
      <c r="D43" s="12">
        <v>0</v>
      </c>
      <c r="E43" s="13">
        <v>0.52829999999999999</v>
      </c>
      <c r="F43" s="14">
        <v>58.5</v>
      </c>
      <c r="G43" s="14">
        <v>40.9</v>
      </c>
    </row>
    <row r="44" spans="1:7" x14ac:dyDescent="0.2">
      <c r="A44" s="15" t="s">
        <v>37</v>
      </c>
      <c r="B44" s="30">
        <f t="shared" ref="B44:F44" si="9">SUM(B42:B43)</f>
        <v>17.68</v>
      </c>
      <c r="C44" s="30">
        <f t="shared" si="9"/>
        <v>2121.6</v>
      </c>
      <c r="D44" s="31">
        <f t="shared" si="9"/>
        <v>1485.12</v>
      </c>
      <c r="E44" s="19">
        <f t="shared" si="9"/>
        <v>23.331700000000001</v>
      </c>
      <c r="F44" s="17">
        <f t="shared" si="9"/>
        <v>2122.1</v>
      </c>
      <c r="G44" s="17">
        <f>SUM(G42:G43)</f>
        <v>1475.81</v>
      </c>
    </row>
    <row r="45" spans="1:7" x14ac:dyDescent="0.2">
      <c r="A45" s="15"/>
      <c r="B45" s="30"/>
      <c r="C45" s="30"/>
      <c r="D45" s="31"/>
      <c r="E45" s="19"/>
      <c r="F45" s="17"/>
      <c r="G45" s="22"/>
    </row>
    <row r="46" spans="1:7" x14ac:dyDescent="0.2">
      <c r="A46" s="9" t="s">
        <v>39</v>
      </c>
      <c r="B46" s="13">
        <v>83.2</v>
      </c>
      <c r="C46" s="11">
        <f>B46*130</f>
        <v>10816</v>
      </c>
      <c r="D46" s="12">
        <f>C46*70/100</f>
        <v>7571.2</v>
      </c>
      <c r="E46" s="32">
        <v>120.5124</v>
      </c>
      <c r="F46" s="11">
        <v>12535.360000000008</v>
      </c>
      <c r="G46" s="11">
        <v>8763.48</v>
      </c>
    </row>
    <row r="47" spans="1:7" x14ac:dyDescent="0.2">
      <c r="A47" s="9" t="s">
        <v>40</v>
      </c>
      <c r="B47" s="10">
        <v>0</v>
      </c>
      <c r="C47" s="11">
        <v>0</v>
      </c>
      <c r="D47" s="12">
        <v>0</v>
      </c>
      <c r="E47" s="13">
        <v>0.33210000000000001</v>
      </c>
      <c r="F47" s="13">
        <v>27</v>
      </c>
      <c r="G47" s="11">
        <v>15</v>
      </c>
    </row>
    <row r="48" spans="1:7" x14ac:dyDescent="0.2">
      <c r="A48" s="15" t="s">
        <v>39</v>
      </c>
      <c r="B48" s="30">
        <f>SUM(B46:B47)</f>
        <v>83.2</v>
      </c>
      <c r="C48" s="17">
        <f>B48*130</f>
        <v>10816</v>
      </c>
      <c r="D48" s="18">
        <f>C48*70/100</f>
        <v>7571.2</v>
      </c>
      <c r="E48" s="30">
        <f>SUM(E46:E47)</f>
        <v>120.8445</v>
      </c>
      <c r="F48" s="33">
        <f>SUM(F46:F47)</f>
        <v>12562.360000000008</v>
      </c>
      <c r="G48" s="33">
        <f>SUM(G46:G47)</f>
        <v>8778.48</v>
      </c>
    </row>
    <row r="49" spans="1:7" x14ac:dyDescent="0.2">
      <c r="A49" s="15"/>
      <c r="B49" s="34"/>
      <c r="C49" s="22"/>
      <c r="D49" s="23"/>
      <c r="E49" s="34"/>
      <c r="F49" s="35"/>
      <c r="G49" s="35"/>
    </row>
    <row r="50" spans="1:7" x14ac:dyDescent="0.2">
      <c r="A50" s="15" t="s">
        <v>41</v>
      </c>
      <c r="B50" s="16">
        <v>19.09</v>
      </c>
      <c r="C50" s="17">
        <f>B50*130</f>
        <v>2481.6999999999998</v>
      </c>
      <c r="D50" s="18">
        <f>C50*70/100</f>
        <v>1737.19</v>
      </c>
      <c r="E50" s="30">
        <v>42.1873</v>
      </c>
      <c r="F50" s="33">
        <v>3438.74</v>
      </c>
      <c r="G50" s="33">
        <v>2397.29</v>
      </c>
    </row>
    <row r="51" spans="1:7" x14ac:dyDescent="0.2">
      <c r="A51" s="15"/>
      <c r="B51" s="36"/>
      <c r="C51" s="25"/>
      <c r="D51" s="37"/>
      <c r="E51" s="21"/>
      <c r="F51" s="22"/>
      <c r="G51" s="22"/>
    </row>
    <row r="52" spans="1:7" x14ac:dyDescent="0.2">
      <c r="A52" s="9" t="s">
        <v>42</v>
      </c>
      <c r="B52" s="13">
        <v>479.98</v>
      </c>
      <c r="C52" s="11">
        <f>B52*130</f>
        <v>62397.4</v>
      </c>
      <c r="D52" s="12">
        <f>C52*70/100</f>
        <v>43678.18</v>
      </c>
      <c r="E52" s="13">
        <v>604.91989999999998</v>
      </c>
      <c r="F52" s="14">
        <v>69799.590000000011</v>
      </c>
      <c r="G52" s="14">
        <v>47533.9</v>
      </c>
    </row>
    <row r="53" spans="1:7" x14ac:dyDescent="0.2">
      <c r="A53" s="9" t="s">
        <v>43</v>
      </c>
      <c r="B53" s="10">
        <v>0</v>
      </c>
      <c r="C53" s="11">
        <v>0</v>
      </c>
      <c r="D53" s="12">
        <v>0</v>
      </c>
      <c r="E53" s="13">
        <v>1.9837</v>
      </c>
      <c r="F53" s="14">
        <v>194.10000000000002</v>
      </c>
      <c r="G53" s="14">
        <v>135.87</v>
      </c>
    </row>
    <row r="54" spans="1:7" x14ac:dyDescent="0.2">
      <c r="A54" s="15" t="s">
        <v>42</v>
      </c>
      <c r="B54" s="30">
        <f>SUM(B52:B53)</f>
        <v>479.98</v>
      </c>
      <c r="C54" s="17">
        <f>SUM(C52:C53)</f>
        <v>62397.4</v>
      </c>
      <c r="D54" s="18">
        <f>SUM(D52:D53)</f>
        <v>43678.18</v>
      </c>
      <c r="E54" s="16">
        <f>SUM(E52:E53)</f>
        <v>606.90359999999998</v>
      </c>
      <c r="F54" s="17">
        <f t="shared" ref="F54" si="10">SUM(F52:F53)</f>
        <v>69993.690000000017</v>
      </c>
      <c r="G54" s="17">
        <f>SUM(G52:G53)</f>
        <v>47669.770000000004</v>
      </c>
    </row>
    <row r="55" spans="1:7" x14ac:dyDescent="0.2">
      <c r="A55" s="15"/>
      <c r="B55" s="21"/>
      <c r="C55" s="22"/>
      <c r="D55" s="23"/>
      <c r="E55" s="21"/>
      <c r="F55" s="22"/>
      <c r="G55" s="22"/>
    </row>
    <row r="56" spans="1:7" x14ac:dyDescent="0.2">
      <c r="A56" s="9" t="s">
        <v>44</v>
      </c>
      <c r="B56" s="13">
        <v>185.66</v>
      </c>
      <c r="C56" s="11">
        <f>B56*130</f>
        <v>24135.8</v>
      </c>
      <c r="D56" s="12">
        <f>C56*70/100</f>
        <v>16895.060000000001</v>
      </c>
      <c r="E56" s="13">
        <v>298.85120000000001</v>
      </c>
      <c r="F56" s="14">
        <v>26602.690000000006</v>
      </c>
      <c r="G56" s="14">
        <v>18578.63</v>
      </c>
    </row>
    <row r="57" spans="1:7" x14ac:dyDescent="0.2">
      <c r="A57" s="9" t="s">
        <v>45</v>
      </c>
      <c r="B57" s="10">
        <v>0</v>
      </c>
      <c r="C57" s="11">
        <v>0</v>
      </c>
      <c r="D57" s="12">
        <v>0</v>
      </c>
      <c r="E57" s="13">
        <v>2.7063999999999999</v>
      </c>
      <c r="F57" s="14">
        <v>24.2</v>
      </c>
      <c r="G57" s="14">
        <v>13.100000000000001</v>
      </c>
    </row>
    <row r="58" spans="1:7" x14ac:dyDescent="0.2">
      <c r="A58" s="9" t="s">
        <v>46</v>
      </c>
      <c r="B58" s="10">
        <v>0</v>
      </c>
      <c r="C58" s="11">
        <v>0</v>
      </c>
      <c r="D58" s="12">
        <v>0</v>
      </c>
      <c r="E58" s="13">
        <v>19.398299999999999</v>
      </c>
      <c r="F58" s="14">
        <v>1787.0499999999997</v>
      </c>
      <c r="G58" s="14">
        <v>1243.5</v>
      </c>
    </row>
    <row r="59" spans="1:7" x14ac:dyDescent="0.2">
      <c r="A59" s="15" t="s">
        <v>47</v>
      </c>
      <c r="B59" s="16">
        <f>B56</f>
        <v>185.66</v>
      </c>
      <c r="C59" s="17">
        <f>C56</f>
        <v>24135.8</v>
      </c>
      <c r="D59" s="18">
        <f>D56</f>
        <v>16895.060000000001</v>
      </c>
      <c r="E59" s="16">
        <f>SUM(E56:E58)</f>
        <v>320.95589999999999</v>
      </c>
      <c r="F59" s="17">
        <f>SUM(F56:F58)</f>
        <v>28413.940000000006</v>
      </c>
      <c r="G59" s="17">
        <f>SUM(G56:G58)</f>
        <v>19835.23</v>
      </c>
    </row>
    <row r="60" spans="1:7" x14ac:dyDescent="0.2">
      <c r="A60" s="15"/>
      <c r="B60" s="21"/>
      <c r="C60" s="22"/>
      <c r="D60" s="23"/>
      <c r="E60" s="21"/>
      <c r="F60" s="22"/>
      <c r="G60" s="22"/>
    </row>
    <row r="61" spans="1:7" x14ac:dyDescent="0.2">
      <c r="A61" s="15" t="s">
        <v>48</v>
      </c>
      <c r="B61" s="16">
        <v>0.7</v>
      </c>
      <c r="C61" s="17">
        <f>B61*130</f>
        <v>91</v>
      </c>
      <c r="D61" s="18">
        <f>C61*70/100</f>
        <v>63.7</v>
      </c>
      <c r="E61" s="30">
        <v>0.96860000000000002</v>
      </c>
      <c r="F61" s="33">
        <v>89.59</v>
      </c>
      <c r="G61" s="33">
        <v>52.06</v>
      </c>
    </row>
    <row r="62" spans="1:7" x14ac:dyDescent="0.2">
      <c r="A62" s="15"/>
      <c r="B62" s="21"/>
      <c r="C62" s="22"/>
      <c r="D62" s="23"/>
      <c r="E62" s="21"/>
      <c r="F62" s="22"/>
      <c r="G62" s="22"/>
    </row>
    <row r="63" spans="1:7" x14ac:dyDescent="0.2">
      <c r="A63" s="9" t="s">
        <v>49</v>
      </c>
      <c r="B63" s="13">
        <v>234.36</v>
      </c>
      <c r="C63" s="11">
        <f>B63*130</f>
        <v>30466.800000000003</v>
      </c>
      <c r="D63" s="12">
        <f>C63*70/100</f>
        <v>21326.76</v>
      </c>
      <c r="E63" s="13">
        <v>394.60230000000001</v>
      </c>
      <c r="F63" s="14">
        <v>38141.750000000022</v>
      </c>
      <c r="G63" s="14">
        <v>26258.31</v>
      </c>
    </row>
    <row r="64" spans="1:7" x14ac:dyDescent="0.2">
      <c r="A64" s="9" t="s">
        <v>50</v>
      </c>
      <c r="B64" s="10">
        <v>0</v>
      </c>
      <c r="C64" s="11">
        <v>0</v>
      </c>
      <c r="D64" s="12">
        <v>0</v>
      </c>
      <c r="E64" s="13">
        <v>22.394500000000001</v>
      </c>
      <c r="F64" s="14">
        <v>2063.31</v>
      </c>
      <c r="G64" s="14">
        <v>1435.98</v>
      </c>
    </row>
    <row r="65" spans="1:7" x14ac:dyDescent="0.2">
      <c r="A65" s="9" t="s">
        <v>51</v>
      </c>
      <c r="B65" s="10">
        <v>0</v>
      </c>
      <c r="C65" s="11">
        <v>0</v>
      </c>
      <c r="D65" s="12">
        <v>0</v>
      </c>
      <c r="E65" s="13">
        <v>11.9412</v>
      </c>
      <c r="F65" s="14">
        <v>1313.2900000000002</v>
      </c>
      <c r="G65" s="14">
        <v>920.45</v>
      </c>
    </row>
    <row r="66" spans="1:7" x14ac:dyDescent="0.2">
      <c r="A66" s="15" t="s">
        <v>52</v>
      </c>
      <c r="B66" s="16">
        <f>B63</f>
        <v>234.36</v>
      </c>
      <c r="C66" s="17">
        <f>C63</f>
        <v>30466.800000000003</v>
      </c>
      <c r="D66" s="18">
        <f>D63</f>
        <v>21326.76</v>
      </c>
      <c r="E66" s="16">
        <f>SUM(E63:E65)</f>
        <v>428.93799999999999</v>
      </c>
      <c r="F66" s="17">
        <f>SUM(F63:F65)</f>
        <v>41518.35000000002</v>
      </c>
      <c r="G66" s="17">
        <f>SUM(G63:G65)</f>
        <v>28614.74</v>
      </c>
    </row>
    <row r="67" spans="1:7" x14ac:dyDescent="0.2">
      <c r="A67" s="15"/>
      <c r="B67" s="21"/>
      <c r="C67" s="22"/>
      <c r="D67" s="23"/>
      <c r="E67" s="21"/>
      <c r="F67" s="22"/>
      <c r="G67" s="22"/>
    </row>
    <row r="68" spans="1:7" x14ac:dyDescent="0.2">
      <c r="A68" s="15" t="s">
        <v>53</v>
      </c>
      <c r="B68" s="30">
        <v>0</v>
      </c>
      <c r="C68" s="17">
        <f>B68*130</f>
        <v>0</v>
      </c>
      <c r="D68" s="18">
        <f>C68*70/100</f>
        <v>0</v>
      </c>
      <c r="E68" s="30">
        <v>0</v>
      </c>
      <c r="F68" s="33">
        <v>0</v>
      </c>
      <c r="G68" s="28">
        <v>0</v>
      </c>
    </row>
    <row r="69" spans="1:7" x14ac:dyDescent="0.2">
      <c r="A69" s="15"/>
      <c r="B69" s="21"/>
      <c r="C69" s="22"/>
      <c r="D69" s="23"/>
      <c r="E69" s="21"/>
      <c r="F69" s="22"/>
      <c r="G69" s="22"/>
    </row>
    <row r="70" spans="1:7" x14ac:dyDescent="0.2">
      <c r="A70" s="9" t="s">
        <v>54</v>
      </c>
      <c r="B70" s="13">
        <v>447.06</v>
      </c>
      <c r="C70" s="11">
        <f>B70*120</f>
        <v>53647.199999999997</v>
      </c>
      <c r="D70" s="12">
        <f>C70*70/100</f>
        <v>37553.040000000001</v>
      </c>
      <c r="E70" s="13">
        <v>163.0438</v>
      </c>
      <c r="F70" s="14">
        <v>13878.690000000002</v>
      </c>
      <c r="G70" s="14">
        <v>9416.44</v>
      </c>
    </row>
    <row r="71" spans="1:7" x14ac:dyDescent="0.2">
      <c r="A71" s="9" t="s">
        <v>55</v>
      </c>
      <c r="B71" s="10">
        <v>0</v>
      </c>
      <c r="C71" s="11">
        <v>0</v>
      </c>
      <c r="D71" s="12">
        <v>0</v>
      </c>
      <c r="E71" s="13">
        <v>239.42150000000001</v>
      </c>
      <c r="F71" s="14">
        <v>18448.510000000006</v>
      </c>
      <c r="G71" s="14">
        <v>12656.199999999999</v>
      </c>
    </row>
    <row r="72" spans="1:7" x14ac:dyDescent="0.2">
      <c r="A72" s="9" t="s">
        <v>56</v>
      </c>
      <c r="B72" s="10">
        <v>0</v>
      </c>
      <c r="C72" s="11">
        <v>0</v>
      </c>
      <c r="D72" s="12">
        <v>0</v>
      </c>
      <c r="E72" s="13">
        <v>3.7433999999999998</v>
      </c>
      <c r="F72" s="14">
        <v>290.29999999999995</v>
      </c>
      <c r="G72" s="14">
        <v>337.13</v>
      </c>
    </row>
    <row r="73" spans="1:7" s="62" customFormat="1" x14ac:dyDescent="0.2">
      <c r="A73" s="9" t="s">
        <v>57</v>
      </c>
      <c r="B73" s="10">
        <v>0</v>
      </c>
      <c r="C73" s="11">
        <v>0</v>
      </c>
      <c r="D73" s="12">
        <v>0</v>
      </c>
      <c r="E73" s="47">
        <v>7.2</v>
      </c>
      <c r="F73" s="45">
        <v>536</v>
      </c>
      <c r="G73" s="45">
        <v>454.97</v>
      </c>
    </row>
    <row r="74" spans="1:7" x14ac:dyDescent="0.2">
      <c r="A74" s="9" t="s">
        <v>58</v>
      </c>
      <c r="B74" s="10">
        <v>0</v>
      </c>
      <c r="C74" s="11">
        <v>0</v>
      </c>
      <c r="D74" s="12">
        <v>0</v>
      </c>
      <c r="E74" s="13">
        <v>2.4144000000000001</v>
      </c>
      <c r="F74" s="14">
        <v>138.36000000000001</v>
      </c>
      <c r="G74" s="14">
        <v>32.4</v>
      </c>
    </row>
    <row r="75" spans="1:7" x14ac:dyDescent="0.2">
      <c r="A75" s="15" t="s">
        <v>59</v>
      </c>
      <c r="B75" s="16">
        <f>B70</f>
        <v>447.06</v>
      </c>
      <c r="C75" s="17">
        <f>C70</f>
        <v>53647.199999999997</v>
      </c>
      <c r="D75" s="18">
        <f>D70</f>
        <v>37553.040000000001</v>
      </c>
      <c r="E75" s="16">
        <f>SUM(E70:E74)</f>
        <v>415.82310000000001</v>
      </c>
      <c r="F75" s="17">
        <f>SUM(F70:F74)</f>
        <v>33291.860000000008</v>
      </c>
      <c r="G75" s="17">
        <f>SUM(G70:G74)</f>
        <v>22897.140000000003</v>
      </c>
    </row>
    <row r="76" spans="1:7" x14ac:dyDescent="0.2">
      <c r="A76" s="15"/>
      <c r="B76" s="21"/>
      <c r="C76" s="22"/>
      <c r="D76" s="23"/>
      <c r="E76" s="21"/>
      <c r="F76" s="22"/>
      <c r="G76" s="22"/>
    </row>
    <row r="77" spans="1:7" x14ac:dyDescent="0.2">
      <c r="A77" s="9" t="s">
        <v>60</v>
      </c>
      <c r="B77" s="13">
        <v>156.89070000000001</v>
      </c>
      <c r="C77" s="11">
        <f>B77*110</f>
        <v>17257.977000000003</v>
      </c>
      <c r="D77" s="12">
        <f>C77*70/100</f>
        <v>12080.583900000001</v>
      </c>
      <c r="E77" s="13">
        <v>22.047000000000001</v>
      </c>
      <c r="F77" s="14">
        <v>1640.07</v>
      </c>
      <c r="G77" s="14">
        <v>1176.4000000000001</v>
      </c>
    </row>
    <row r="78" spans="1:7" x14ac:dyDescent="0.2">
      <c r="A78" s="9" t="s">
        <v>61</v>
      </c>
      <c r="B78" s="38">
        <v>0</v>
      </c>
      <c r="C78" s="38">
        <v>0</v>
      </c>
      <c r="D78" s="39">
        <v>0</v>
      </c>
      <c r="E78" s="13">
        <v>114.79689999999999</v>
      </c>
      <c r="F78" s="14">
        <v>8077.1399999999985</v>
      </c>
      <c r="G78" s="14">
        <v>5588.32</v>
      </c>
    </row>
    <row r="79" spans="1:7" x14ac:dyDescent="0.2">
      <c r="A79" s="15" t="s">
        <v>60</v>
      </c>
      <c r="B79" s="16">
        <f>SUM(B77:B78)</f>
        <v>156.89070000000001</v>
      </c>
      <c r="C79" s="17">
        <f>C77</f>
        <v>17257.977000000003</v>
      </c>
      <c r="D79" s="18">
        <f>D77</f>
        <v>12080.583900000001</v>
      </c>
      <c r="E79" s="16">
        <f>SUM(E77:E78)</f>
        <v>136.84389999999999</v>
      </c>
      <c r="F79" s="17">
        <f>SUM(F77:F78)</f>
        <v>9717.2099999999991</v>
      </c>
      <c r="G79" s="17">
        <f>SUM(G77:G78)</f>
        <v>6764.7199999999993</v>
      </c>
    </row>
    <row r="80" spans="1:7" x14ac:dyDescent="0.2">
      <c r="A80" s="15"/>
      <c r="B80" s="21"/>
      <c r="C80" s="22"/>
      <c r="D80" s="23"/>
      <c r="E80" s="24"/>
      <c r="F80" s="22"/>
      <c r="G80" s="22"/>
    </row>
    <row r="81" spans="1:7" x14ac:dyDescent="0.2">
      <c r="A81" s="9" t="s">
        <v>62</v>
      </c>
      <c r="B81" s="13">
        <v>476.58</v>
      </c>
      <c r="C81" s="11">
        <f>B81*140</f>
        <v>66721.2</v>
      </c>
      <c r="D81" s="12">
        <f>C81*70/100</f>
        <v>46704.84</v>
      </c>
      <c r="E81" s="13">
        <v>130.78819999999999</v>
      </c>
      <c r="F81" s="14">
        <v>14021.409999999998</v>
      </c>
      <c r="G81" s="14">
        <v>9797.65</v>
      </c>
    </row>
    <row r="82" spans="1:7" x14ac:dyDescent="0.2">
      <c r="A82" s="9" t="s">
        <v>63</v>
      </c>
      <c r="B82" s="10">
        <v>0</v>
      </c>
      <c r="C82" s="11">
        <f>B82*140</f>
        <v>0</v>
      </c>
      <c r="D82" s="12">
        <f>C82*70/100</f>
        <v>0</v>
      </c>
      <c r="E82" s="13">
        <v>46.831899999999997</v>
      </c>
      <c r="F82" s="14">
        <v>5130.42</v>
      </c>
      <c r="G82" s="14">
        <v>3554.4</v>
      </c>
    </row>
    <row r="83" spans="1:7" x14ac:dyDescent="0.2">
      <c r="A83" s="9" t="s">
        <v>64</v>
      </c>
      <c r="B83" s="10">
        <v>0</v>
      </c>
      <c r="C83" s="11">
        <v>0</v>
      </c>
      <c r="D83" s="12">
        <v>0</v>
      </c>
      <c r="E83" s="13">
        <v>183.3272</v>
      </c>
      <c r="F83" s="14">
        <v>18421.71999999999</v>
      </c>
      <c r="G83" s="14">
        <v>12867.05</v>
      </c>
    </row>
    <row r="84" spans="1:7" x14ac:dyDescent="0.2">
      <c r="A84" s="9" t="s">
        <v>65</v>
      </c>
      <c r="B84" s="10">
        <v>0</v>
      </c>
      <c r="C84" s="11">
        <v>0</v>
      </c>
      <c r="D84" s="12">
        <v>0</v>
      </c>
      <c r="E84" s="13">
        <v>55.609400000000001</v>
      </c>
      <c r="F84" s="14">
        <v>5575.9000000000015</v>
      </c>
      <c r="G84" s="14">
        <v>3922.48</v>
      </c>
    </row>
    <row r="85" spans="1:7" x14ac:dyDescent="0.2">
      <c r="A85" s="9" t="s">
        <v>66</v>
      </c>
      <c r="B85" s="10">
        <v>0</v>
      </c>
      <c r="C85" s="11">
        <v>0</v>
      </c>
      <c r="D85" s="12">
        <v>0</v>
      </c>
      <c r="E85" s="13">
        <v>28.027899999999999</v>
      </c>
      <c r="F85" s="14">
        <v>3289.2799999999997</v>
      </c>
      <c r="G85" s="14">
        <v>2295.6</v>
      </c>
    </row>
    <row r="86" spans="1:7" x14ac:dyDescent="0.2">
      <c r="A86" s="15" t="s">
        <v>62</v>
      </c>
      <c r="B86" s="16">
        <f t="shared" ref="B86:F86" si="11">SUM(B81:B85)</f>
        <v>476.58</v>
      </c>
      <c r="C86" s="17">
        <f t="shared" si="11"/>
        <v>66721.2</v>
      </c>
      <c r="D86" s="18">
        <f t="shared" si="11"/>
        <v>46704.84</v>
      </c>
      <c r="E86" s="16">
        <f t="shared" si="11"/>
        <v>444.58459999999997</v>
      </c>
      <c r="F86" s="17">
        <f t="shared" si="11"/>
        <v>46438.729999999989</v>
      </c>
      <c r="G86" s="17">
        <f>SUM(G81:G85)</f>
        <v>32437.179999999997</v>
      </c>
    </row>
    <row r="87" spans="1:7" x14ac:dyDescent="0.2">
      <c r="A87" s="15"/>
      <c r="B87" s="21"/>
      <c r="C87" s="22"/>
      <c r="D87" s="23"/>
      <c r="E87" s="21"/>
      <c r="F87" s="22"/>
      <c r="G87" s="22"/>
    </row>
    <row r="88" spans="1:7" x14ac:dyDescent="0.2">
      <c r="A88" s="15" t="s">
        <v>67</v>
      </c>
      <c r="B88" s="16">
        <v>0.24</v>
      </c>
      <c r="C88" s="17">
        <f>B88*110</f>
        <v>26.4</v>
      </c>
      <c r="D88" s="18">
        <f>C88*70/100</f>
        <v>18.48</v>
      </c>
      <c r="E88" s="30">
        <v>0.1419</v>
      </c>
      <c r="F88" s="33">
        <v>7.3</v>
      </c>
      <c r="G88" s="33">
        <v>5</v>
      </c>
    </row>
    <row r="89" spans="1:7" x14ac:dyDescent="0.2">
      <c r="A89" s="15"/>
      <c r="B89" s="21"/>
      <c r="C89" s="22"/>
      <c r="D89" s="23"/>
      <c r="E89" s="21"/>
      <c r="F89" s="22"/>
      <c r="G89" s="22"/>
    </row>
    <row r="90" spans="1:7" x14ac:dyDescent="0.2">
      <c r="A90" s="9" t="s">
        <v>68</v>
      </c>
      <c r="B90" s="13">
        <v>190.63</v>
      </c>
      <c r="C90" s="11">
        <f>B90*130</f>
        <v>24781.899999999998</v>
      </c>
      <c r="D90" s="12">
        <f>C90*70/100</f>
        <v>17347.329999999998</v>
      </c>
      <c r="E90" s="13">
        <v>47.670699999999997</v>
      </c>
      <c r="F90" s="14">
        <v>4778.0300000000043</v>
      </c>
      <c r="G90" s="14">
        <v>3330.24</v>
      </c>
    </row>
    <row r="91" spans="1:7" x14ac:dyDescent="0.2">
      <c r="A91" s="9" t="s">
        <v>69</v>
      </c>
      <c r="B91" s="10">
        <v>0</v>
      </c>
      <c r="C91" s="11">
        <v>0</v>
      </c>
      <c r="D91" s="12">
        <v>0</v>
      </c>
      <c r="E91" s="13">
        <v>118.5947</v>
      </c>
      <c r="F91" s="14">
        <v>9933.8300000000017</v>
      </c>
      <c r="G91" s="14">
        <v>6893.75</v>
      </c>
    </row>
    <row r="92" spans="1:7" x14ac:dyDescent="0.2">
      <c r="A92" s="9" t="s">
        <v>70</v>
      </c>
      <c r="B92" s="10">
        <v>0</v>
      </c>
      <c r="C92" s="11">
        <v>0</v>
      </c>
      <c r="D92" s="12">
        <v>0</v>
      </c>
      <c r="E92" s="13">
        <v>3.9535</v>
      </c>
      <c r="F92" s="14">
        <v>441.65999999999997</v>
      </c>
      <c r="G92" s="14">
        <v>303.25</v>
      </c>
    </row>
    <row r="93" spans="1:7" x14ac:dyDescent="0.2">
      <c r="A93" s="15" t="s">
        <v>71</v>
      </c>
      <c r="B93" s="16">
        <f>B90</f>
        <v>190.63</v>
      </c>
      <c r="C93" s="17">
        <f>C90</f>
        <v>24781.899999999998</v>
      </c>
      <c r="D93" s="18">
        <f>D90</f>
        <v>17347.329999999998</v>
      </c>
      <c r="E93" s="16">
        <f>SUM(E90:E92)</f>
        <v>170.21889999999999</v>
      </c>
      <c r="F93" s="17">
        <f>SUM(F90:F92)</f>
        <v>15153.520000000006</v>
      </c>
      <c r="G93" s="17">
        <f>SUM(G90:G92)</f>
        <v>10527.24</v>
      </c>
    </row>
    <row r="94" spans="1:7" x14ac:dyDescent="0.2">
      <c r="A94" s="15"/>
      <c r="B94" s="21"/>
      <c r="C94" s="22"/>
      <c r="D94" s="23"/>
      <c r="E94" s="21"/>
      <c r="F94" s="22"/>
      <c r="G94" s="22"/>
    </row>
    <row r="95" spans="1:7" x14ac:dyDescent="0.2">
      <c r="A95" s="9" t="s">
        <v>72</v>
      </c>
      <c r="B95" s="13">
        <v>9.67</v>
      </c>
      <c r="C95" s="11">
        <f>B95*60</f>
        <v>580.20000000000005</v>
      </c>
      <c r="D95" s="12">
        <f>C95*70/100</f>
        <v>406.14</v>
      </c>
      <c r="E95" s="13">
        <v>7.2351999999999999</v>
      </c>
      <c r="F95" s="14">
        <v>326.86000000000007</v>
      </c>
      <c r="G95" s="14">
        <v>212.94</v>
      </c>
    </row>
    <row r="96" spans="1:7" x14ac:dyDescent="0.2">
      <c r="A96" s="9" t="s">
        <v>73</v>
      </c>
      <c r="B96" s="10">
        <v>0</v>
      </c>
      <c r="C96" s="11">
        <v>0</v>
      </c>
      <c r="D96" s="12">
        <v>0</v>
      </c>
      <c r="E96" s="13">
        <v>0.48670000000000002</v>
      </c>
      <c r="F96" s="14">
        <v>17.899999999999999</v>
      </c>
      <c r="G96" s="14">
        <v>5.55</v>
      </c>
    </row>
    <row r="97" spans="1:7" x14ac:dyDescent="0.2">
      <c r="A97" s="9" t="s">
        <v>74</v>
      </c>
      <c r="B97" s="10">
        <v>0</v>
      </c>
      <c r="C97" s="11">
        <v>0</v>
      </c>
      <c r="D97" s="12">
        <v>0</v>
      </c>
      <c r="E97" s="13">
        <v>1.5750999999999999</v>
      </c>
      <c r="F97" s="14">
        <v>59.339999999999996</v>
      </c>
      <c r="G97" s="14">
        <v>35.620000000000005</v>
      </c>
    </row>
    <row r="98" spans="1:7" x14ac:dyDescent="0.2">
      <c r="A98" s="15" t="s">
        <v>75</v>
      </c>
      <c r="B98" s="16">
        <f>B95</f>
        <v>9.67</v>
      </c>
      <c r="C98" s="17">
        <f>C95</f>
        <v>580.20000000000005</v>
      </c>
      <c r="D98" s="18">
        <f>D95</f>
        <v>406.14</v>
      </c>
      <c r="E98" s="16">
        <f>SUM(E95:E97)</f>
        <v>9.2970000000000006</v>
      </c>
      <c r="F98" s="17">
        <f>SUM(F95:F97)</f>
        <v>404.1</v>
      </c>
      <c r="G98" s="17">
        <f>SUM(G95:G97)</f>
        <v>254.11</v>
      </c>
    </row>
    <row r="99" spans="1:7" x14ac:dyDescent="0.2">
      <c r="A99" s="15"/>
      <c r="B99" s="21"/>
      <c r="C99" s="22"/>
      <c r="D99" s="23"/>
      <c r="E99" s="21"/>
      <c r="F99" s="22"/>
      <c r="G99" s="22"/>
    </row>
    <row r="100" spans="1:7" x14ac:dyDescent="0.2">
      <c r="A100" s="15" t="s">
        <v>76</v>
      </c>
      <c r="B100" s="30">
        <v>30.35</v>
      </c>
      <c r="C100" s="17">
        <f>B100*140</f>
        <v>4249</v>
      </c>
      <c r="D100" s="18">
        <f>C100*70/100</f>
        <v>2974.3</v>
      </c>
      <c r="E100" s="30">
        <v>87.480800000000002</v>
      </c>
      <c r="F100" s="33">
        <v>9840.2899999999991</v>
      </c>
      <c r="G100" s="33">
        <v>6820</v>
      </c>
    </row>
    <row r="101" spans="1:7" x14ac:dyDescent="0.2">
      <c r="A101" s="15"/>
      <c r="B101" s="21"/>
      <c r="C101" s="22"/>
      <c r="D101" s="23"/>
      <c r="E101" s="21"/>
      <c r="F101" s="22"/>
      <c r="G101" s="22"/>
    </row>
    <row r="102" spans="1:7" x14ac:dyDescent="0.2">
      <c r="A102" s="15" t="s">
        <v>77</v>
      </c>
      <c r="B102" s="16">
        <v>0.64</v>
      </c>
      <c r="C102" s="17">
        <f>B102*140</f>
        <v>89.600000000000009</v>
      </c>
      <c r="D102" s="18">
        <f>C102*70/100</f>
        <v>62.720000000000006</v>
      </c>
      <c r="E102" s="30">
        <v>8.6259999999999994</v>
      </c>
      <c r="F102" s="33">
        <v>1098.4699999999998</v>
      </c>
      <c r="G102" s="33">
        <v>764.8</v>
      </c>
    </row>
    <row r="103" spans="1:7" x14ac:dyDescent="0.2">
      <c r="A103" s="15"/>
      <c r="B103" s="21"/>
      <c r="C103" s="22"/>
      <c r="D103" s="23"/>
      <c r="E103" s="34"/>
      <c r="F103" s="35"/>
      <c r="G103" s="35"/>
    </row>
    <row r="104" spans="1:7" x14ac:dyDescent="0.2">
      <c r="A104" s="15" t="s">
        <v>78</v>
      </c>
      <c r="B104" s="16">
        <v>0</v>
      </c>
      <c r="C104" s="17">
        <v>0</v>
      </c>
      <c r="D104" s="18">
        <v>0</v>
      </c>
      <c r="E104" s="30">
        <v>0.33179999999999998</v>
      </c>
      <c r="F104" s="33">
        <v>28.6</v>
      </c>
      <c r="G104" s="33">
        <v>19.72</v>
      </c>
    </row>
    <row r="105" spans="1:7" x14ac:dyDescent="0.2">
      <c r="A105" s="15"/>
      <c r="B105" s="21"/>
      <c r="C105" s="22"/>
      <c r="D105" s="23"/>
      <c r="E105" s="21"/>
      <c r="F105" s="22"/>
      <c r="G105" s="22"/>
    </row>
    <row r="106" spans="1:7" x14ac:dyDescent="0.2">
      <c r="A106" s="9" t="s">
        <v>79</v>
      </c>
      <c r="B106" s="13">
        <v>142.61000000000001</v>
      </c>
      <c r="C106" s="11">
        <f>B106*125</f>
        <v>17826.25</v>
      </c>
      <c r="D106" s="12">
        <f>C106*70/100</f>
        <v>12478.375</v>
      </c>
      <c r="E106" s="13">
        <v>5.6689999999999996</v>
      </c>
      <c r="F106" s="14">
        <v>488.05</v>
      </c>
      <c r="G106" s="14">
        <v>325</v>
      </c>
    </row>
    <row r="107" spans="1:7" x14ac:dyDescent="0.2">
      <c r="A107" s="9" t="s">
        <v>80</v>
      </c>
      <c r="B107" s="10">
        <v>35.799999999999997</v>
      </c>
      <c r="C107" s="11">
        <f>B107*125</f>
        <v>4475</v>
      </c>
      <c r="D107" s="12">
        <f>C107*70/100</f>
        <v>3132.5</v>
      </c>
      <c r="E107" s="13">
        <v>24.294</v>
      </c>
      <c r="F107" s="14">
        <v>1697.74</v>
      </c>
      <c r="G107" s="14">
        <v>1187</v>
      </c>
    </row>
    <row r="108" spans="1:7" x14ac:dyDescent="0.2">
      <c r="A108" s="9" t="s">
        <v>81</v>
      </c>
      <c r="B108" s="10">
        <v>0</v>
      </c>
      <c r="C108" s="11">
        <v>0</v>
      </c>
      <c r="D108" s="12">
        <v>0</v>
      </c>
      <c r="E108" s="13">
        <v>3.2008000000000001</v>
      </c>
      <c r="F108" s="14">
        <v>253.75</v>
      </c>
      <c r="G108" s="14">
        <v>177</v>
      </c>
    </row>
    <row r="109" spans="1:7" x14ac:dyDescent="0.2">
      <c r="A109" s="15" t="s">
        <v>79</v>
      </c>
      <c r="B109" s="16">
        <f>SUM(B106:B107)</f>
        <v>178.41000000000003</v>
      </c>
      <c r="C109" s="17">
        <f>SUM(C106:C107)</f>
        <v>22301.25</v>
      </c>
      <c r="D109" s="18">
        <f>SUM(D106:D107)</f>
        <v>15610.875</v>
      </c>
      <c r="E109" s="16">
        <f>SUM(E106:E108)</f>
        <v>33.163800000000002</v>
      </c>
      <c r="F109" s="33">
        <f t="shared" ref="F109" si="12">SUM(F106:F108)</f>
        <v>2439.54</v>
      </c>
      <c r="G109" s="33">
        <f>SUM(G106:G108)</f>
        <v>1689</v>
      </c>
    </row>
    <row r="110" spans="1:7" x14ac:dyDescent="0.2">
      <c r="A110" s="15"/>
      <c r="B110" s="21"/>
      <c r="C110" s="22"/>
      <c r="D110" s="23"/>
      <c r="E110" s="21"/>
      <c r="F110" s="22"/>
      <c r="G110" s="22"/>
    </row>
    <row r="111" spans="1:7" x14ac:dyDescent="0.2">
      <c r="A111" s="9" t="s">
        <v>82</v>
      </c>
      <c r="B111" s="10">
        <v>30.14</v>
      </c>
      <c r="C111" s="11">
        <f>B111*125</f>
        <v>3767.5</v>
      </c>
      <c r="D111" s="12">
        <f>C111*70/100</f>
        <v>2637.25</v>
      </c>
      <c r="E111" s="10">
        <v>0</v>
      </c>
      <c r="F111" s="11">
        <v>0</v>
      </c>
      <c r="G111" s="11">
        <v>0</v>
      </c>
    </row>
    <row r="112" spans="1:7" x14ac:dyDescent="0.2">
      <c r="A112" s="9" t="s">
        <v>83</v>
      </c>
      <c r="B112" s="10">
        <v>2.06</v>
      </c>
      <c r="C112" s="11">
        <f>B112*125</f>
        <v>257.5</v>
      </c>
      <c r="D112" s="12">
        <f>C112*70/100</f>
        <v>180.25</v>
      </c>
      <c r="E112" s="13">
        <v>0</v>
      </c>
      <c r="F112" s="14">
        <v>0</v>
      </c>
      <c r="G112" s="11">
        <v>0</v>
      </c>
    </row>
    <row r="113" spans="1:7" x14ac:dyDescent="0.2">
      <c r="A113" s="15" t="s">
        <v>82</v>
      </c>
      <c r="B113" s="16">
        <f>SUM(B111:B112)</f>
        <v>32.200000000000003</v>
      </c>
      <c r="C113" s="17">
        <f>SUM(C111:C112)</f>
        <v>4025</v>
      </c>
      <c r="D113" s="18">
        <f>SUM(D111:D112)</f>
        <v>2817.5</v>
      </c>
      <c r="E113" s="16">
        <f>SUM(E111:E112)</f>
        <v>0</v>
      </c>
      <c r="F113" s="17">
        <f t="shared" ref="F113" si="13">SUM(F111:F112)</f>
        <v>0</v>
      </c>
      <c r="G113" s="17">
        <v>0</v>
      </c>
    </row>
    <row r="114" spans="1:7" x14ac:dyDescent="0.2">
      <c r="A114" s="15"/>
      <c r="B114" s="21"/>
      <c r="C114" s="22"/>
      <c r="D114" s="23"/>
      <c r="E114" s="21"/>
      <c r="F114" s="22"/>
      <c r="G114" s="22"/>
    </row>
    <row r="115" spans="1:7" x14ac:dyDescent="0.2">
      <c r="A115" s="9" t="s">
        <v>84</v>
      </c>
      <c r="B115" s="10">
        <v>19.45</v>
      </c>
      <c r="C115" s="11">
        <f>B115*125</f>
        <v>2431.25</v>
      </c>
      <c r="D115" s="12">
        <f>C115*70/100</f>
        <v>1701.875</v>
      </c>
      <c r="E115" s="13">
        <v>3.2362000000000002</v>
      </c>
      <c r="F115" s="14">
        <v>325.06</v>
      </c>
      <c r="G115" s="14">
        <v>227.47</v>
      </c>
    </row>
    <row r="116" spans="1:7" x14ac:dyDescent="0.2">
      <c r="A116" s="9" t="s">
        <v>85</v>
      </c>
      <c r="B116" s="10">
        <v>0.63</v>
      </c>
      <c r="C116" s="11">
        <f>B116*125</f>
        <v>78.75</v>
      </c>
      <c r="D116" s="12">
        <f>C116*70/100</f>
        <v>55.125</v>
      </c>
      <c r="E116" s="13">
        <v>0</v>
      </c>
      <c r="F116" s="14">
        <v>0</v>
      </c>
      <c r="G116" s="14">
        <v>0</v>
      </c>
    </row>
    <row r="117" spans="1:7" x14ac:dyDescent="0.2">
      <c r="A117" s="15" t="s">
        <v>84</v>
      </c>
      <c r="B117" s="16">
        <f>SUM(B115:B116)</f>
        <v>20.079999999999998</v>
      </c>
      <c r="C117" s="17">
        <f>SUM(C115:C116)</f>
        <v>2510</v>
      </c>
      <c r="D117" s="18">
        <f>SUM(D115:D116)</f>
        <v>1757</v>
      </c>
      <c r="E117" s="16">
        <f>SUM(E115:E116)</f>
        <v>3.2362000000000002</v>
      </c>
      <c r="F117" s="17">
        <f t="shared" ref="F117" si="14">SUM(F115:F116)</f>
        <v>325.06</v>
      </c>
      <c r="G117" s="17">
        <f>SUM(G115:G116)</f>
        <v>227.47</v>
      </c>
    </row>
    <row r="118" spans="1:7" x14ac:dyDescent="0.2">
      <c r="A118" s="15"/>
      <c r="B118" s="21"/>
      <c r="C118" s="22"/>
      <c r="D118" s="23"/>
      <c r="E118" s="21"/>
      <c r="F118" s="22"/>
      <c r="G118" s="22"/>
    </row>
    <row r="119" spans="1:7" x14ac:dyDescent="0.2">
      <c r="A119" s="9" t="s">
        <v>86</v>
      </c>
      <c r="B119" s="10">
        <v>129.37</v>
      </c>
      <c r="C119" s="11">
        <f>B119*125</f>
        <v>16171.25</v>
      </c>
      <c r="D119" s="12">
        <f>C119*70/100</f>
        <v>11319.875</v>
      </c>
      <c r="E119" s="13">
        <v>0.2928</v>
      </c>
      <c r="F119" s="14">
        <v>21.7</v>
      </c>
      <c r="G119" s="14">
        <v>14</v>
      </c>
    </row>
    <row r="120" spans="1:7" x14ac:dyDescent="0.2">
      <c r="A120" s="9" t="s">
        <v>87</v>
      </c>
      <c r="B120" s="10">
        <v>11.48</v>
      </c>
      <c r="C120" s="11">
        <f>B120*125</f>
        <v>1435</v>
      </c>
      <c r="D120" s="12">
        <f>C120*70/100</f>
        <v>1004.5</v>
      </c>
      <c r="E120" s="13">
        <v>0</v>
      </c>
      <c r="F120" s="14">
        <v>0</v>
      </c>
      <c r="G120" s="14">
        <v>0</v>
      </c>
    </row>
    <row r="121" spans="1:7" x14ac:dyDescent="0.2">
      <c r="A121" s="15" t="s">
        <v>86</v>
      </c>
      <c r="B121" s="16">
        <f>SUM(B119:B120)</f>
        <v>140.85</v>
      </c>
      <c r="C121" s="17">
        <f>SUM(C119:C120)</f>
        <v>17606.25</v>
      </c>
      <c r="D121" s="18">
        <f>SUM(D119:D120)</f>
        <v>12324.375</v>
      </c>
      <c r="E121" s="16">
        <f t="shared" ref="E121:F121" si="15">SUM(E119:E120)</f>
        <v>0.2928</v>
      </c>
      <c r="F121" s="17">
        <f t="shared" si="15"/>
        <v>21.7</v>
      </c>
      <c r="G121" s="17">
        <f>SUM(G119:G120)</f>
        <v>14</v>
      </c>
    </row>
    <row r="122" spans="1:7" x14ac:dyDescent="0.2">
      <c r="A122" s="15"/>
      <c r="B122" s="21"/>
      <c r="C122" s="22"/>
      <c r="D122" s="23"/>
      <c r="E122" s="21"/>
      <c r="F122" s="22"/>
      <c r="G122" s="22"/>
    </row>
    <row r="123" spans="1:7" x14ac:dyDescent="0.2">
      <c r="A123" s="9" t="s">
        <v>88</v>
      </c>
      <c r="B123" s="10">
        <v>158.97</v>
      </c>
      <c r="C123" s="11">
        <f>B123*125</f>
        <v>19871.25</v>
      </c>
      <c r="D123" s="12">
        <f>C123*70/100</f>
        <v>13909.875</v>
      </c>
      <c r="E123" s="13">
        <v>19.8734</v>
      </c>
      <c r="F123" s="14">
        <v>1203.1299999999999</v>
      </c>
      <c r="G123" s="14">
        <v>827.85</v>
      </c>
    </row>
    <row r="124" spans="1:7" x14ac:dyDescent="0.2">
      <c r="A124" s="9" t="s">
        <v>89</v>
      </c>
      <c r="B124" s="10">
        <v>75.209999999999994</v>
      </c>
      <c r="C124" s="11">
        <f>B124*125</f>
        <v>9401.25</v>
      </c>
      <c r="D124" s="12">
        <f>C124*70/100</f>
        <v>6580.875</v>
      </c>
      <c r="E124" s="13">
        <v>49.631999999999998</v>
      </c>
      <c r="F124" s="14">
        <v>3525.6300000000006</v>
      </c>
      <c r="G124" s="14">
        <v>2465</v>
      </c>
    </row>
    <row r="125" spans="1:7" x14ac:dyDescent="0.2">
      <c r="A125" s="9" t="s">
        <v>90</v>
      </c>
      <c r="B125" s="10">
        <v>0</v>
      </c>
      <c r="C125" s="11">
        <v>0</v>
      </c>
      <c r="D125" s="12">
        <v>0</v>
      </c>
      <c r="E125" s="13">
        <v>0.83899999999999997</v>
      </c>
      <c r="F125" s="14">
        <v>29.7</v>
      </c>
      <c r="G125" s="14">
        <v>20.6</v>
      </c>
    </row>
    <row r="126" spans="1:7" x14ac:dyDescent="0.2">
      <c r="A126" s="9" t="s">
        <v>91</v>
      </c>
      <c r="B126" s="10">
        <v>0</v>
      </c>
      <c r="C126" s="11">
        <v>0</v>
      </c>
      <c r="D126" s="12">
        <v>0</v>
      </c>
      <c r="E126" s="13">
        <v>0.26490000000000002</v>
      </c>
      <c r="F126" s="14">
        <v>29.15</v>
      </c>
      <c r="G126" s="14">
        <v>20</v>
      </c>
    </row>
    <row r="127" spans="1:7" x14ac:dyDescent="0.2">
      <c r="A127" s="15" t="s">
        <v>88</v>
      </c>
      <c r="B127" s="16">
        <f>SUM(B123:B125)</f>
        <v>234.18</v>
      </c>
      <c r="C127" s="17">
        <f>SUM(C123:C125)</f>
        <v>29272.5</v>
      </c>
      <c r="D127" s="18">
        <f>SUM(D123:D125)</f>
        <v>20490.75</v>
      </c>
      <c r="E127" s="16">
        <f>SUM(E123:E126)</f>
        <v>70.60929999999999</v>
      </c>
      <c r="F127" s="17">
        <f>SUM(F123:F126)</f>
        <v>4787.6099999999997</v>
      </c>
      <c r="G127" s="17">
        <f>SUM(G123:G126)</f>
        <v>3333.45</v>
      </c>
    </row>
    <row r="128" spans="1:7" x14ac:dyDescent="0.2">
      <c r="A128" s="15"/>
      <c r="B128" s="21"/>
      <c r="C128" s="22"/>
      <c r="D128" s="23"/>
      <c r="E128" s="21"/>
      <c r="F128" s="22"/>
      <c r="G128" s="22"/>
    </row>
    <row r="129" spans="1:7" x14ac:dyDescent="0.2">
      <c r="A129" s="15" t="s">
        <v>92</v>
      </c>
      <c r="B129" s="16">
        <v>0.04</v>
      </c>
      <c r="C129" s="17">
        <f>B129*125</f>
        <v>5</v>
      </c>
      <c r="D129" s="18">
        <f>C129*70/100</f>
        <v>3.5</v>
      </c>
      <c r="E129" s="16">
        <v>0</v>
      </c>
      <c r="F129" s="17">
        <v>0</v>
      </c>
      <c r="G129" s="17">
        <v>0</v>
      </c>
    </row>
    <row r="130" spans="1:7" x14ac:dyDescent="0.2">
      <c r="A130" s="15"/>
      <c r="B130" s="21"/>
      <c r="C130" s="22"/>
      <c r="D130" s="23"/>
      <c r="E130" s="21"/>
      <c r="F130" s="22"/>
      <c r="G130" s="22"/>
    </row>
    <row r="131" spans="1:7" x14ac:dyDescent="0.2">
      <c r="A131" s="9" t="s">
        <v>93</v>
      </c>
      <c r="B131" s="13">
        <v>260.27999999999997</v>
      </c>
      <c r="C131" s="11">
        <f>B131*125</f>
        <v>32534.999999999996</v>
      </c>
      <c r="D131" s="12">
        <f>C131*70/100</f>
        <v>22774.499999999996</v>
      </c>
      <c r="E131" s="13">
        <v>30.6328</v>
      </c>
      <c r="F131" s="14">
        <v>2901.2599999999998</v>
      </c>
      <c r="G131" s="14">
        <v>2020.51</v>
      </c>
    </row>
    <row r="132" spans="1:7" x14ac:dyDescent="0.2">
      <c r="A132" s="9" t="s">
        <v>94</v>
      </c>
      <c r="B132" s="10">
        <v>51.89</v>
      </c>
      <c r="C132" s="11">
        <f>B132*125</f>
        <v>6486.25</v>
      </c>
      <c r="D132" s="12">
        <f>C132*70/100</f>
        <v>4540.375</v>
      </c>
      <c r="E132" s="13">
        <v>25.704799999999999</v>
      </c>
      <c r="F132" s="14">
        <v>1992.1699999999996</v>
      </c>
      <c r="G132" s="14">
        <v>1391</v>
      </c>
    </row>
    <row r="133" spans="1:7" x14ac:dyDescent="0.2">
      <c r="A133" s="9" t="s">
        <v>95</v>
      </c>
      <c r="B133" s="10">
        <v>0</v>
      </c>
      <c r="C133" s="11">
        <v>0</v>
      </c>
      <c r="D133" s="12">
        <v>0</v>
      </c>
      <c r="E133" s="13">
        <v>23.0379</v>
      </c>
      <c r="F133" s="14">
        <v>1402.2799999999997</v>
      </c>
      <c r="G133" s="14">
        <v>980.55</v>
      </c>
    </row>
    <row r="134" spans="1:7" x14ac:dyDescent="0.2">
      <c r="A134" s="15" t="s">
        <v>93</v>
      </c>
      <c r="B134" s="16">
        <f>SUM(B131:B132)</f>
        <v>312.16999999999996</v>
      </c>
      <c r="C134" s="17">
        <f>SUM(C131:C132)</f>
        <v>39021.25</v>
      </c>
      <c r="D134" s="18">
        <f>SUM(D131:D132)</f>
        <v>27314.874999999996</v>
      </c>
      <c r="E134" s="16">
        <f>SUM(E131:E133)</f>
        <v>79.375499999999988</v>
      </c>
      <c r="F134" s="17">
        <f>SUM(F131:F133)</f>
        <v>6295.7099999999991</v>
      </c>
      <c r="G134" s="17">
        <f>SUM(G131:G133)</f>
        <v>4392.0600000000004</v>
      </c>
    </row>
    <row r="135" spans="1:7" x14ac:dyDescent="0.2">
      <c r="A135" s="15"/>
      <c r="B135" s="21"/>
      <c r="C135" s="22"/>
      <c r="D135" s="23"/>
      <c r="E135" s="21"/>
      <c r="F135" s="22"/>
      <c r="G135" s="22"/>
    </row>
    <row r="136" spans="1:7" x14ac:dyDescent="0.2">
      <c r="A136" s="15" t="s">
        <v>96</v>
      </c>
      <c r="B136" s="16">
        <v>66.709999999999994</v>
      </c>
      <c r="C136" s="17">
        <f>B136*100</f>
        <v>6670.9999999999991</v>
      </c>
      <c r="D136" s="18">
        <f>C136*70/100</f>
        <v>4669.7</v>
      </c>
      <c r="E136" s="16">
        <v>43.609699999999997</v>
      </c>
      <c r="F136" s="17">
        <v>3451.0000000000009</v>
      </c>
      <c r="G136" s="17">
        <v>2408.79</v>
      </c>
    </row>
    <row r="137" spans="1:7" x14ac:dyDescent="0.2">
      <c r="A137" s="15"/>
      <c r="B137" s="21"/>
      <c r="C137" s="22"/>
      <c r="D137" s="23"/>
      <c r="E137" s="21"/>
      <c r="F137" s="22"/>
      <c r="G137" s="22"/>
    </row>
    <row r="138" spans="1:7" x14ac:dyDescent="0.2">
      <c r="A138" s="9" t="s">
        <v>97</v>
      </c>
      <c r="B138" s="10">
        <v>83.84</v>
      </c>
      <c r="C138" s="11">
        <f>B138*110</f>
        <v>9222.4</v>
      </c>
      <c r="D138" s="12">
        <f>C138*70/100</f>
        <v>6455.68</v>
      </c>
      <c r="E138" s="13">
        <v>67.575299999999999</v>
      </c>
      <c r="F138" s="14">
        <v>6630.7500000000018</v>
      </c>
      <c r="G138" s="14">
        <v>4643.8500000000004</v>
      </c>
    </row>
    <row r="139" spans="1:7" x14ac:dyDescent="0.2">
      <c r="A139" s="9" t="s">
        <v>98</v>
      </c>
      <c r="B139" s="10">
        <v>0</v>
      </c>
      <c r="C139" s="11">
        <v>0</v>
      </c>
      <c r="D139" s="12">
        <v>0</v>
      </c>
      <c r="E139" s="13">
        <v>1.2892999999999999</v>
      </c>
      <c r="F139" s="14">
        <v>60.8</v>
      </c>
      <c r="G139" s="14">
        <v>20.399999999999999</v>
      </c>
    </row>
    <row r="140" spans="1:7" x14ac:dyDescent="0.2">
      <c r="A140" s="9" t="s">
        <v>99</v>
      </c>
      <c r="B140" s="10">
        <v>0</v>
      </c>
      <c r="C140" s="11">
        <v>0</v>
      </c>
      <c r="D140" s="12">
        <v>0</v>
      </c>
      <c r="E140" s="13">
        <v>0.68320000000000003</v>
      </c>
      <c r="F140" s="14">
        <v>65.430000000000007</v>
      </c>
      <c r="G140" s="14">
        <v>45.46</v>
      </c>
    </row>
    <row r="141" spans="1:7" x14ac:dyDescent="0.2">
      <c r="A141" s="15" t="s">
        <v>100</v>
      </c>
      <c r="B141" s="16">
        <f>B138</f>
        <v>83.84</v>
      </c>
      <c r="C141" s="17">
        <f>C138</f>
        <v>9222.4</v>
      </c>
      <c r="D141" s="18">
        <f>D138</f>
        <v>6455.68</v>
      </c>
      <c r="E141" s="16">
        <f>SUM(E138:E140)</f>
        <v>69.547799999999995</v>
      </c>
      <c r="F141" s="17">
        <f t="shared" ref="F141" si="16">SUM(F138:F140)</f>
        <v>6756.9800000000023</v>
      </c>
      <c r="G141" s="17">
        <f>SUM(G138:G140)</f>
        <v>4709.71</v>
      </c>
    </row>
    <row r="142" spans="1:7" x14ac:dyDescent="0.2">
      <c r="A142" s="15"/>
      <c r="B142" s="21"/>
      <c r="C142" s="22"/>
      <c r="D142" s="23"/>
      <c r="E142" s="21"/>
      <c r="F142" s="22"/>
      <c r="G142" s="22"/>
    </row>
    <row r="143" spans="1:7" x14ac:dyDescent="0.2">
      <c r="A143" s="15" t="s">
        <v>101</v>
      </c>
      <c r="B143" s="16">
        <v>12.58</v>
      </c>
      <c r="C143" s="17">
        <f>B143*125</f>
        <v>1572.5</v>
      </c>
      <c r="D143" s="18">
        <f>C143*70/100</f>
        <v>1100.75</v>
      </c>
      <c r="E143" s="30">
        <v>0</v>
      </c>
      <c r="F143" s="33">
        <v>0</v>
      </c>
      <c r="G143" s="33">
        <v>0</v>
      </c>
    </row>
    <row r="144" spans="1:7" x14ac:dyDescent="0.2">
      <c r="A144" s="15"/>
      <c r="B144" s="21"/>
      <c r="C144" s="22"/>
      <c r="D144" s="23"/>
      <c r="E144" s="21"/>
      <c r="F144" s="22"/>
      <c r="G144" s="22"/>
    </row>
    <row r="145" spans="1:7" x14ac:dyDescent="0.2">
      <c r="A145" s="15" t="s">
        <v>102</v>
      </c>
      <c r="B145" s="16">
        <v>77.790000000000006</v>
      </c>
      <c r="C145" s="17">
        <f>B145*130</f>
        <v>10112.700000000001</v>
      </c>
      <c r="D145" s="18">
        <f>C145*70/100</f>
        <v>7078.89</v>
      </c>
      <c r="E145" s="30">
        <v>61.627600000000001</v>
      </c>
      <c r="F145" s="33">
        <v>6664.2899999999991</v>
      </c>
      <c r="G145" s="33">
        <v>4655.5200000000004</v>
      </c>
    </row>
    <row r="146" spans="1:7" x14ac:dyDescent="0.2">
      <c r="A146" s="15"/>
      <c r="B146" s="21"/>
      <c r="C146" s="22"/>
      <c r="D146" s="23"/>
      <c r="E146" s="21"/>
      <c r="F146" s="22"/>
      <c r="G146" s="22"/>
    </row>
    <row r="147" spans="1:7" x14ac:dyDescent="0.2">
      <c r="A147" s="9" t="s">
        <v>103</v>
      </c>
      <c r="B147" s="10">
        <v>32.49</v>
      </c>
      <c r="C147" s="11">
        <f>B147*100</f>
        <v>3249</v>
      </c>
      <c r="D147" s="12">
        <f>C147*70/100</f>
        <v>2274.3000000000002</v>
      </c>
      <c r="E147" s="13">
        <v>19.048999999999999</v>
      </c>
      <c r="F147" s="14">
        <v>1476.9699999999996</v>
      </c>
      <c r="G147" s="14">
        <v>1023.0999999999999</v>
      </c>
    </row>
    <row r="148" spans="1:7" x14ac:dyDescent="0.2">
      <c r="A148" s="9" t="s">
        <v>104</v>
      </c>
      <c r="B148" s="10">
        <v>0</v>
      </c>
      <c r="C148" s="11">
        <v>0</v>
      </c>
      <c r="D148" s="12">
        <v>0</v>
      </c>
      <c r="E148" s="13">
        <v>0.15</v>
      </c>
      <c r="F148" s="14">
        <v>9</v>
      </c>
      <c r="G148" s="14">
        <v>3.18</v>
      </c>
    </row>
    <row r="149" spans="1:7" x14ac:dyDescent="0.2">
      <c r="A149" s="15" t="s">
        <v>103</v>
      </c>
      <c r="B149" s="16">
        <f>SUM(B147:B147)</f>
        <v>32.49</v>
      </c>
      <c r="C149" s="17">
        <f>SUM(C147:C147)</f>
        <v>3249</v>
      </c>
      <c r="D149" s="18">
        <f>SUM(D147:D147)</f>
        <v>2274.3000000000002</v>
      </c>
      <c r="E149" s="16">
        <f>SUM(E147:E148)</f>
        <v>19.198999999999998</v>
      </c>
      <c r="F149" s="17">
        <f>SUM(F147:F148)</f>
        <v>1485.9699999999996</v>
      </c>
      <c r="G149" s="17">
        <f>SUM(G147:G148)</f>
        <v>1026.28</v>
      </c>
    </row>
    <row r="150" spans="1:7" x14ac:dyDescent="0.2">
      <c r="A150" s="15"/>
      <c r="B150" s="21"/>
      <c r="C150" s="22"/>
      <c r="D150" s="23"/>
      <c r="E150" s="21"/>
      <c r="F150" s="22"/>
      <c r="G150" s="22"/>
    </row>
    <row r="151" spans="1:7" x14ac:dyDescent="0.2">
      <c r="A151" s="15" t="s">
        <v>105</v>
      </c>
      <c r="B151" s="16">
        <v>23.92</v>
      </c>
      <c r="C151" s="17">
        <f>B151*100</f>
        <v>2392</v>
      </c>
      <c r="D151" s="18">
        <f>C151*70/100</f>
        <v>1674.4</v>
      </c>
      <c r="E151" s="30">
        <v>12.9604</v>
      </c>
      <c r="F151" s="33">
        <v>1041.2699999999998</v>
      </c>
      <c r="G151" s="33">
        <v>724.53</v>
      </c>
    </row>
    <row r="152" spans="1:7" x14ac:dyDescent="0.2">
      <c r="A152" s="15"/>
      <c r="B152" s="21"/>
      <c r="C152" s="22"/>
      <c r="D152" s="23"/>
      <c r="E152" s="21"/>
      <c r="F152" s="22"/>
      <c r="G152" s="22"/>
    </row>
    <row r="153" spans="1:7" x14ac:dyDescent="0.2">
      <c r="A153" s="9" t="s">
        <v>106</v>
      </c>
      <c r="B153" s="10">
        <v>68.540000000000006</v>
      </c>
      <c r="C153" s="11">
        <f>B153*125</f>
        <v>8567.5</v>
      </c>
      <c r="D153" s="12">
        <f>C153*70/100</f>
        <v>5997.25</v>
      </c>
      <c r="E153" s="13">
        <v>61.1188</v>
      </c>
      <c r="F153" s="14">
        <v>5758.5400000000018</v>
      </c>
      <c r="G153" s="14">
        <v>4041.59</v>
      </c>
    </row>
    <row r="154" spans="1:7" x14ac:dyDescent="0.2">
      <c r="A154" s="9" t="s">
        <v>107</v>
      </c>
      <c r="B154" s="10">
        <v>0</v>
      </c>
      <c r="C154" s="11">
        <v>0</v>
      </c>
      <c r="D154" s="12">
        <v>0</v>
      </c>
      <c r="E154" s="13">
        <v>0.4592</v>
      </c>
      <c r="F154" s="14">
        <v>27.36</v>
      </c>
      <c r="G154" s="14">
        <v>19.12</v>
      </c>
    </row>
    <row r="155" spans="1:7" x14ac:dyDescent="0.2">
      <c r="A155" s="15" t="s">
        <v>106</v>
      </c>
      <c r="B155" s="16">
        <f t="shared" ref="B155:D155" si="17">SUM(B153:B154)</f>
        <v>68.540000000000006</v>
      </c>
      <c r="C155" s="17">
        <f t="shared" si="17"/>
        <v>8567.5</v>
      </c>
      <c r="D155" s="18">
        <f t="shared" si="17"/>
        <v>5997.25</v>
      </c>
      <c r="E155" s="16">
        <f>SUM(E153:E154)</f>
        <v>61.578000000000003</v>
      </c>
      <c r="F155" s="33">
        <f t="shared" ref="F155" si="18">SUM(F153:F154)</f>
        <v>5785.9000000000015</v>
      </c>
      <c r="G155" s="33">
        <f>SUM(G153:G154)</f>
        <v>4060.71</v>
      </c>
    </row>
    <row r="156" spans="1:7" x14ac:dyDescent="0.2">
      <c r="A156" s="15"/>
      <c r="B156" s="21"/>
      <c r="C156" s="22"/>
      <c r="D156" s="23"/>
      <c r="E156" s="21"/>
      <c r="F156" s="22"/>
      <c r="G156" s="22"/>
    </row>
    <row r="157" spans="1:7" x14ac:dyDescent="0.2">
      <c r="A157" s="9" t="s">
        <v>108</v>
      </c>
      <c r="B157" s="10">
        <v>26.42</v>
      </c>
      <c r="C157" s="11">
        <f>B157*120</f>
        <v>3170.4</v>
      </c>
      <c r="D157" s="12">
        <f>C157*70/100</f>
        <v>2219.2800000000002</v>
      </c>
      <c r="E157" s="10">
        <v>24.468299999999999</v>
      </c>
      <c r="F157" s="11">
        <v>2444.1999999999994</v>
      </c>
      <c r="G157" s="11">
        <v>1698.52</v>
      </c>
    </row>
    <row r="158" spans="1:7" x14ac:dyDescent="0.2">
      <c r="A158" s="9" t="s">
        <v>109</v>
      </c>
      <c r="B158" s="10">
        <v>0</v>
      </c>
      <c r="C158" s="11">
        <v>0</v>
      </c>
      <c r="D158" s="12">
        <v>0</v>
      </c>
      <c r="E158" s="10">
        <v>0.88049999999999995</v>
      </c>
      <c r="F158" s="11">
        <v>92</v>
      </c>
      <c r="G158" s="11">
        <v>63</v>
      </c>
    </row>
    <row r="159" spans="1:7" x14ac:dyDescent="0.2">
      <c r="A159" s="15" t="s">
        <v>108</v>
      </c>
      <c r="B159" s="16">
        <f t="shared" ref="B159:F159" si="19">SUM(B157:B158)</f>
        <v>26.42</v>
      </c>
      <c r="C159" s="17">
        <f t="shared" si="19"/>
        <v>3170.4</v>
      </c>
      <c r="D159" s="18">
        <f t="shared" si="19"/>
        <v>2219.2800000000002</v>
      </c>
      <c r="E159" s="30">
        <f t="shared" si="19"/>
        <v>25.348800000000001</v>
      </c>
      <c r="F159" s="33">
        <f t="shared" si="19"/>
        <v>2536.1999999999994</v>
      </c>
      <c r="G159" s="33">
        <f>SUM(G157:G158)</f>
        <v>1761.52</v>
      </c>
    </row>
    <row r="160" spans="1:7" x14ac:dyDescent="0.2">
      <c r="A160" s="15"/>
      <c r="B160" s="21"/>
      <c r="C160" s="22"/>
      <c r="D160" s="23"/>
      <c r="E160" s="21"/>
      <c r="F160" s="22"/>
      <c r="G160" s="22"/>
    </row>
    <row r="161" spans="1:7" x14ac:dyDescent="0.2">
      <c r="A161" s="9" t="s">
        <v>110</v>
      </c>
      <c r="B161" s="10">
        <v>1.44</v>
      </c>
      <c r="C161" s="11">
        <f>B161*110</f>
        <v>158.4</v>
      </c>
      <c r="D161" s="12">
        <f>C161*70/100</f>
        <v>110.88</v>
      </c>
      <c r="E161" s="10">
        <v>0.32140000000000002</v>
      </c>
      <c r="F161" s="10">
        <v>29.85</v>
      </c>
      <c r="G161" s="14">
        <v>20.22</v>
      </c>
    </row>
    <row r="162" spans="1:7" x14ac:dyDescent="0.2">
      <c r="A162" s="9" t="s">
        <v>111</v>
      </c>
      <c r="B162" s="10">
        <v>0</v>
      </c>
      <c r="C162" s="11">
        <v>0</v>
      </c>
      <c r="D162" s="12">
        <v>0</v>
      </c>
      <c r="E162" s="13">
        <v>1.0307999999999999</v>
      </c>
      <c r="F162" s="14">
        <v>49.3</v>
      </c>
      <c r="G162" s="14">
        <v>30</v>
      </c>
    </row>
    <row r="163" spans="1:7" x14ac:dyDescent="0.2">
      <c r="A163" s="15" t="s">
        <v>110</v>
      </c>
      <c r="B163" s="16">
        <f>SUM(B161:B162)</f>
        <v>1.44</v>
      </c>
      <c r="C163" s="17">
        <f>B163*110</f>
        <v>158.4</v>
      </c>
      <c r="D163" s="18">
        <f>C163*70/100</f>
        <v>110.88</v>
      </c>
      <c r="E163" s="30">
        <f>SUM(E161:E162)</f>
        <v>1.3521999999999998</v>
      </c>
      <c r="F163" s="33">
        <f>SUM(F161:F162)</f>
        <v>79.150000000000006</v>
      </c>
      <c r="G163" s="33">
        <f>SUM(G161:G162)</f>
        <v>50.22</v>
      </c>
    </row>
    <row r="164" spans="1:7" x14ac:dyDescent="0.2">
      <c r="A164" s="15"/>
      <c r="B164" s="21"/>
      <c r="C164" s="22"/>
      <c r="D164" s="23"/>
      <c r="E164" s="21"/>
      <c r="F164" s="22"/>
      <c r="G164" s="22"/>
    </row>
    <row r="165" spans="1:7" x14ac:dyDescent="0.2">
      <c r="A165" s="9" t="s">
        <v>112</v>
      </c>
      <c r="B165" s="10">
        <v>2.25</v>
      </c>
      <c r="C165" s="11">
        <f>B165*90</f>
        <v>202.5</v>
      </c>
      <c r="D165" s="12">
        <f>C165*70/100</f>
        <v>141.75</v>
      </c>
      <c r="E165" s="10">
        <v>1.3314999999999999</v>
      </c>
      <c r="F165" s="11">
        <v>72.98</v>
      </c>
      <c r="G165" s="11">
        <v>47.45</v>
      </c>
    </row>
    <row r="166" spans="1:7" x14ac:dyDescent="0.2">
      <c r="A166" s="9" t="s">
        <v>113</v>
      </c>
      <c r="B166" s="10">
        <v>0</v>
      </c>
      <c r="C166" s="11">
        <v>0</v>
      </c>
      <c r="D166" s="12">
        <v>0</v>
      </c>
      <c r="E166" s="10">
        <v>0</v>
      </c>
      <c r="F166" s="11">
        <v>0</v>
      </c>
      <c r="G166" s="11">
        <v>0</v>
      </c>
    </row>
    <row r="167" spans="1:7" x14ac:dyDescent="0.2">
      <c r="A167" s="15" t="s">
        <v>112</v>
      </c>
      <c r="B167" s="16">
        <f>SUM(B165:B166)</f>
        <v>2.25</v>
      </c>
      <c r="C167" s="17">
        <f>B167*90</f>
        <v>202.5</v>
      </c>
      <c r="D167" s="18">
        <f>C167*70/100</f>
        <v>141.75</v>
      </c>
      <c r="E167" s="30">
        <f>SUM(E165:E166)</f>
        <v>1.3314999999999999</v>
      </c>
      <c r="F167" s="33">
        <f>SUM(F165:F166)</f>
        <v>72.98</v>
      </c>
      <c r="G167" s="33">
        <f>SUM(G165:G166)</f>
        <v>47.45</v>
      </c>
    </row>
    <row r="168" spans="1:7" x14ac:dyDescent="0.2">
      <c r="A168" s="15"/>
      <c r="B168" s="21"/>
      <c r="C168" s="22"/>
      <c r="D168" s="23"/>
      <c r="E168" s="21"/>
      <c r="F168" s="22"/>
      <c r="G168" s="22"/>
    </row>
    <row r="169" spans="1:7" x14ac:dyDescent="0.2">
      <c r="A169" s="15" t="s">
        <v>114</v>
      </c>
      <c r="B169" s="16">
        <v>1.49</v>
      </c>
      <c r="C169" s="17">
        <f>B169*110</f>
        <v>163.9</v>
      </c>
      <c r="D169" s="18">
        <f>C169*70/100</f>
        <v>114.73</v>
      </c>
      <c r="E169" s="30">
        <v>0.86880000000000002</v>
      </c>
      <c r="F169" s="33">
        <v>82.710000000000008</v>
      </c>
      <c r="G169" s="33">
        <v>57.2</v>
      </c>
    </row>
    <row r="170" spans="1:7" x14ac:dyDescent="0.2">
      <c r="A170" s="15"/>
      <c r="B170" s="21"/>
      <c r="C170" s="22"/>
      <c r="D170" s="23"/>
      <c r="E170" s="21"/>
      <c r="F170" s="22"/>
      <c r="G170" s="22"/>
    </row>
    <row r="171" spans="1:7" x14ac:dyDescent="0.2">
      <c r="A171" s="15" t="s">
        <v>115</v>
      </c>
      <c r="B171" s="16">
        <v>2.4</v>
      </c>
      <c r="C171" s="17">
        <f>B171*120</f>
        <v>288</v>
      </c>
      <c r="D171" s="18">
        <f>C171*70/100</f>
        <v>201.6</v>
      </c>
      <c r="E171" s="30">
        <v>0.85850000000000004</v>
      </c>
      <c r="F171" s="33">
        <v>70.400000000000006</v>
      </c>
      <c r="G171" s="33">
        <v>47.7</v>
      </c>
    </row>
    <row r="172" spans="1:7" x14ac:dyDescent="0.2">
      <c r="A172" s="15"/>
      <c r="B172" s="16"/>
      <c r="C172" s="17"/>
      <c r="D172" s="18"/>
      <c r="E172" s="30"/>
      <c r="F172" s="33"/>
      <c r="G172" s="35"/>
    </row>
    <row r="173" spans="1:7" x14ac:dyDescent="0.2">
      <c r="A173" s="9" t="s">
        <v>116</v>
      </c>
      <c r="B173" s="10">
        <v>13.61</v>
      </c>
      <c r="C173" s="11">
        <f>B173*100</f>
        <v>1361</v>
      </c>
      <c r="D173" s="12">
        <f>C173*70/100</f>
        <v>952.7</v>
      </c>
      <c r="E173" s="13">
        <v>9.3488000000000007</v>
      </c>
      <c r="F173" s="14">
        <v>763.95</v>
      </c>
      <c r="G173" s="14">
        <v>540.1</v>
      </c>
    </row>
    <row r="174" spans="1:7" x14ac:dyDescent="0.2">
      <c r="A174" s="9" t="s">
        <v>117</v>
      </c>
      <c r="B174" s="10">
        <v>0</v>
      </c>
      <c r="C174" s="11">
        <v>0</v>
      </c>
      <c r="D174" s="12">
        <v>0</v>
      </c>
      <c r="E174" s="10">
        <v>0.2117</v>
      </c>
      <c r="F174" s="11">
        <v>15</v>
      </c>
      <c r="G174" s="11">
        <v>4.07</v>
      </c>
    </row>
    <row r="175" spans="1:7" x14ac:dyDescent="0.2">
      <c r="A175" s="15" t="s">
        <v>116</v>
      </c>
      <c r="B175" s="16">
        <f t="shared" ref="B175:G175" si="20">SUM(B173:B174)</f>
        <v>13.61</v>
      </c>
      <c r="C175" s="17">
        <f t="shared" si="20"/>
        <v>1361</v>
      </c>
      <c r="D175" s="18">
        <f t="shared" si="20"/>
        <v>952.7</v>
      </c>
      <c r="E175" s="30">
        <f t="shared" si="20"/>
        <v>9.5605000000000011</v>
      </c>
      <c r="F175" s="33">
        <f t="shared" si="20"/>
        <v>778.95</v>
      </c>
      <c r="G175" s="33">
        <f t="shared" si="20"/>
        <v>544.17000000000007</v>
      </c>
    </row>
    <row r="176" spans="1:7" x14ac:dyDescent="0.2">
      <c r="A176" s="15"/>
      <c r="B176" s="21"/>
      <c r="C176" s="22"/>
      <c r="D176" s="23"/>
      <c r="E176" s="21"/>
      <c r="F176" s="22"/>
      <c r="G176" s="22"/>
    </row>
    <row r="177" spans="1:7" x14ac:dyDescent="0.2">
      <c r="A177" s="15" t="s">
        <v>118</v>
      </c>
      <c r="B177" s="16">
        <v>0.98</v>
      </c>
      <c r="C177" s="17">
        <f>B177*100</f>
        <v>98</v>
      </c>
      <c r="D177" s="18">
        <f>C177*70/100</f>
        <v>68.599999999999994</v>
      </c>
      <c r="E177" s="30">
        <v>0.52649999999999997</v>
      </c>
      <c r="F177" s="33">
        <v>26.45</v>
      </c>
      <c r="G177" s="33">
        <v>17.79</v>
      </c>
    </row>
    <row r="178" spans="1:7" x14ac:dyDescent="0.2">
      <c r="A178" s="15"/>
      <c r="B178" s="21"/>
      <c r="C178" s="22"/>
      <c r="D178" s="23"/>
      <c r="E178" s="21"/>
      <c r="F178" s="22"/>
      <c r="G178" s="22"/>
    </row>
    <row r="179" spans="1:7" x14ac:dyDescent="0.2">
      <c r="A179" s="9" t="s">
        <v>119</v>
      </c>
      <c r="B179" s="10">
        <v>1.84</v>
      </c>
      <c r="C179" s="11">
        <f>B179*100</f>
        <v>184</v>
      </c>
      <c r="D179" s="12">
        <f>C179*70/100</f>
        <v>128.80000000000001</v>
      </c>
      <c r="E179" s="13">
        <v>1.1423000000000001</v>
      </c>
      <c r="F179" s="14">
        <v>114.22999999999999</v>
      </c>
      <c r="G179" s="14">
        <v>78.5</v>
      </c>
    </row>
    <row r="180" spans="1:7" x14ac:dyDescent="0.2">
      <c r="A180" s="9" t="s">
        <v>120</v>
      </c>
      <c r="B180" s="10">
        <v>0</v>
      </c>
      <c r="C180" s="11">
        <v>0</v>
      </c>
      <c r="D180" s="12">
        <v>0</v>
      </c>
      <c r="E180" s="13">
        <v>0</v>
      </c>
      <c r="F180" s="14">
        <v>0</v>
      </c>
      <c r="G180" s="14">
        <v>0</v>
      </c>
    </row>
    <row r="181" spans="1:7" x14ac:dyDescent="0.2">
      <c r="A181" s="15" t="s">
        <v>119</v>
      </c>
      <c r="B181" s="16">
        <f t="shared" ref="B181:F181" si="21">SUM(B179:B180)</f>
        <v>1.84</v>
      </c>
      <c r="C181" s="17">
        <f t="shared" si="21"/>
        <v>184</v>
      </c>
      <c r="D181" s="18">
        <f t="shared" si="21"/>
        <v>128.80000000000001</v>
      </c>
      <c r="E181" s="30">
        <f t="shared" si="21"/>
        <v>1.1423000000000001</v>
      </c>
      <c r="F181" s="33">
        <f t="shared" si="21"/>
        <v>114.22999999999999</v>
      </c>
      <c r="G181" s="33">
        <f>SUM(G179:G180)</f>
        <v>78.5</v>
      </c>
    </row>
    <row r="182" spans="1:7" x14ac:dyDescent="0.2">
      <c r="A182" s="15"/>
      <c r="B182" s="21"/>
      <c r="C182" s="22"/>
      <c r="D182" s="23"/>
      <c r="E182" s="21"/>
      <c r="F182" s="22"/>
      <c r="G182" s="22"/>
    </row>
    <row r="183" spans="1:7" x14ac:dyDescent="0.2">
      <c r="A183" s="15" t="s">
        <v>121</v>
      </c>
      <c r="B183" s="16">
        <v>10.99</v>
      </c>
      <c r="C183" s="17">
        <f>B183*110</f>
        <v>1208.9000000000001</v>
      </c>
      <c r="D183" s="18">
        <f>C183*70/100</f>
        <v>846.23</v>
      </c>
      <c r="E183" s="30">
        <v>7.0358000000000001</v>
      </c>
      <c r="F183" s="33">
        <v>626.37999999999988</v>
      </c>
      <c r="G183" s="33">
        <v>426.93000000000006</v>
      </c>
    </row>
    <row r="184" spans="1:7" x14ac:dyDescent="0.2">
      <c r="A184" s="15"/>
      <c r="B184" s="21"/>
      <c r="C184" s="22"/>
      <c r="D184" s="23"/>
      <c r="E184" s="21"/>
      <c r="F184" s="22"/>
      <c r="G184" s="22"/>
    </row>
    <row r="185" spans="1:7" x14ac:dyDescent="0.2">
      <c r="A185" s="9" t="s">
        <v>122</v>
      </c>
      <c r="B185" s="10">
        <v>17.89</v>
      </c>
      <c r="C185" s="11">
        <f>B185*80</f>
        <v>1431.2</v>
      </c>
      <c r="D185" s="12">
        <f>C185*70/100</f>
        <v>1001.84</v>
      </c>
      <c r="E185" s="13">
        <v>8.0300999999999991</v>
      </c>
      <c r="F185" s="14">
        <v>474.41999999999996</v>
      </c>
      <c r="G185" s="14">
        <v>331.85</v>
      </c>
    </row>
    <row r="186" spans="1:7" x14ac:dyDescent="0.2">
      <c r="A186" s="9" t="s">
        <v>123</v>
      </c>
      <c r="B186" s="10">
        <v>0</v>
      </c>
      <c r="C186" s="11">
        <v>0</v>
      </c>
      <c r="D186" s="12">
        <v>0</v>
      </c>
      <c r="E186" s="13">
        <v>4.0833000000000004</v>
      </c>
      <c r="F186" s="14">
        <v>204.72</v>
      </c>
      <c r="G186" s="14">
        <v>135.66</v>
      </c>
    </row>
    <row r="187" spans="1:7" x14ac:dyDescent="0.2">
      <c r="A187" s="15" t="s">
        <v>122</v>
      </c>
      <c r="B187" s="16">
        <f>SUM(B185:B186)</f>
        <v>17.89</v>
      </c>
      <c r="C187" s="17">
        <f>B187*80</f>
        <v>1431.2</v>
      </c>
      <c r="D187" s="18">
        <f>C187*70/100</f>
        <v>1001.84</v>
      </c>
      <c r="E187" s="30">
        <f>SUM(E185:E186)</f>
        <v>12.113399999999999</v>
      </c>
      <c r="F187" s="33">
        <f>SUM(F185:F186)</f>
        <v>679.14</v>
      </c>
      <c r="G187" s="33">
        <f>SUM(G185:G186)</f>
        <v>467.51</v>
      </c>
    </row>
    <row r="188" spans="1:7" x14ac:dyDescent="0.2">
      <c r="A188" s="15"/>
      <c r="B188" s="21"/>
      <c r="C188" s="22"/>
      <c r="D188" s="23"/>
      <c r="E188" s="21"/>
      <c r="F188" s="22"/>
      <c r="G188" s="22"/>
    </row>
    <row r="189" spans="1:7" x14ac:dyDescent="0.2">
      <c r="A189" s="15" t="s">
        <v>124</v>
      </c>
      <c r="B189" s="16">
        <v>11.99</v>
      </c>
      <c r="C189" s="17">
        <f>B189*120</f>
        <v>1438.8</v>
      </c>
      <c r="D189" s="18">
        <f>C189*70/100</f>
        <v>1007.16</v>
      </c>
      <c r="E189" s="30">
        <v>2.3016999999999999</v>
      </c>
      <c r="F189" s="33">
        <v>191.54</v>
      </c>
      <c r="G189" s="33">
        <v>133.88</v>
      </c>
    </row>
    <row r="190" spans="1:7" x14ac:dyDescent="0.2">
      <c r="A190" s="15"/>
      <c r="B190" s="16"/>
      <c r="C190" s="17"/>
      <c r="D190" s="18"/>
      <c r="E190" s="34"/>
      <c r="F190" s="35"/>
      <c r="G190" s="35"/>
    </row>
    <row r="191" spans="1:7" x14ac:dyDescent="0.2">
      <c r="A191" s="15" t="s">
        <v>125</v>
      </c>
      <c r="B191" s="16">
        <v>0</v>
      </c>
      <c r="C191" s="17">
        <v>0</v>
      </c>
      <c r="D191" s="18">
        <v>0</v>
      </c>
      <c r="E191" s="30">
        <v>7.2300000000000003E-2</v>
      </c>
      <c r="F191" s="33">
        <v>7</v>
      </c>
      <c r="G191" s="33">
        <v>4.9000000000000004</v>
      </c>
    </row>
    <row r="192" spans="1:7" x14ac:dyDescent="0.2">
      <c r="A192" s="15" t="s">
        <v>126</v>
      </c>
      <c r="B192" s="16">
        <v>0</v>
      </c>
      <c r="C192" s="17">
        <v>0</v>
      </c>
      <c r="D192" s="18">
        <v>0</v>
      </c>
      <c r="E192" s="27">
        <v>2.8714</v>
      </c>
      <c r="F192" s="28">
        <v>285.14</v>
      </c>
      <c r="G192" s="28">
        <v>149</v>
      </c>
    </row>
    <row r="193" spans="1:7" x14ac:dyDescent="0.2">
      <c r="A193" s="15" t="s">
        <v>127</v>
      </c>
      <c r="B193" s="16">
        <v>0</v>
      </c>
      <c r="C193" s="17">
        <v>0</v>
      </c>
      <c r="D193" s="18">
        <v>0</v>
      </c>
      <c r="E193" s="30">
        <v>0.8669</v>
      </c>
      <c r="F193" s="33">
        <v>86.41</v>
      </c>
      <c r="G193" s="33">
        <v>20</v>
      </c>
    </row>
    <row r="194" spans="1:7" x14ac:dyDescent="0.2">
      <c r="A194" s="15" t="s">
        <v>128</v>
      </c>
      <c r="B194" s="16">
        <v>0</v>
      </c>
      <c r="C194" s="17">
        <v>0</v>
      </c>
      <c r="D194" s="18">
        <v>0</v>
      </c>
      <c r="E194" s="30">
        <v>2.2400000000000002</v>
      </c>
      <c r="F194" s="33">
        <v>229</v>
      </c>
      <c r="G194" s="33">
        <v>25.1</v>
      </c>
    </row>
    <row r="195" spans="1:7" x14ac:dyDescent="0.2">
      <c r="A195" s="40" t="s">
        <v>405</v>
      </c>
      <c r="B195" s="41">
        <f>SUM(B8,B16,B20,B22,B29,B35,B40,B44,B48,B50,B54,B59,B61,B66,B68,B75,B79,B86,B88,B93,B98,B100,B102,B104,B109,B113,B117,B121,B127,B129,B134,B136,B141,B143,B145,B149,B151,B155,B159,B163,B167,B169,B171,B175,B177,B181,B183,B187,B189)</f>
        <v>5341.5296999999982</v>
      </c>
      <c r="C195" s="42">
        <f>SUM(C8,C16,C20,C22,C29,C35,C40,C44,C48,C50,C54,C59,C61,C66,C68,C75,C79,C86,C88,C93,C98,C100,C102,C104,C109,C113,C117,C121,C127,C129,C134,C136,C141,C143,C145,C149,C151,C155,C159,C163,C167,C169,C171,C175,C177,C181,C183,C187,C189)</f>
        <v>672832.04700000014</v>
      </c>
      <c r="D195" s="43">
        <f>SUM(D8,D16,D20,D22,D29,D35,D40,D44,D48,D50,D54,D59,D61,D66,D68,D75,D79,D86,D88,D93,D98,D100,D102,D104,D109,D113,D117,D121,D127,D129,D134,D136,D141,D143,D145,D149,D151,D155,D159,D163,D167,D169,D171,D175,D177,D181,D183,D187,D189)</f>
        <v>470982.43289999996</v>
      </c>
      <c r="E195" s="41">
        <f>SUM(E8,E16,E20,E22,E29,E35,E40,E44,E48,E50,E54,E59,E61,E66,E68,E75,E79,E86,E88,E93,E98,E100,E102,E104,E109,E113,E117,E121,E127,E129,E134,E136,E141,E143,E145,E149,E151,E155,E159,E163,E167,E169,E171,E175,E177,E181,E183,E187,E189,E191:E194)</f>
        <v>5006.2518</v>
      </c>
      <c r="F195" s="42">
        <f>SUM(F8,F16,F20,F22,F29,F35,F40,F44,F48,F50,F54,F59,F61,F66,F68,F75,F79,F86,F88,F93,F98,F100,F102,F104,F109,F113,F117,F121,F127,F129,F134,F136,F141,F143,F145,F149,F151,F155,F159,F163,F167,F169,F171,F175,F177,F181,F183,F187,F189,F191:F194)</f>
        <v>487652.32142857142</v>
      </c>
      <c r="G195" s="42">
        <f>SUM(G8,G16,G20,G22,G29,G35,G40,G44,G48,G50,G54,G59,G61,G66,G68,G75,G79,G86,G88,G93,G98,G100,G102,G104,G109,G113,G117,G121,G127,G129,G134,G136,G141,G143,G145,G149,G151,G155,G159,G163,G167,G169,G171,G175,G177,G181,G183,G187,G189,G191:G194)</f>
        <v>337373</v>
      </c>
    </row>
    <row r="196" spans="1:7" x14ac:dyDescent="0.2">
      <c r="A196" s="63"/>
      <c r="B196" s="16"/>
      <c r="C196" s="17"/>
      <c r="D196" s="18"/>
      <c r="E196" s="16"/>
      <c r="F196" s="17"/>
      <c r="G196" s="17"/>
    </row>
    <row r="197" spans="1:7" x14ac:dyDescent="0.2">
      <c r="A197" s="15" t="s">
        <v>129</v>
      </c>
      <c r="B197" s="10">
        <v>0</v>
      </c>
      <c r="C197" s="44">
        <v>0</v>
      </c>
      <c r="D197" s="12">
        <f>C197*80/100</f>
        <v>0</v>
      </c>
      <c r="E197" s="13">
        <v>0.62190000000000001</v>
      </c>
      <c r="F197" s="14">
        <v>48.720000000000006</v>
      </c>
      <c r="G197" s="14">
        <v>34.5</v>
      </c>
    </row>
    <row r="198" spans="1:7" x14ac:dyDescent="0.2">
      <c r="A198" s="15" t="s">
        <v>130</v>
      </c>
      <c r="B198" s="10">
        <v>0</v>
      </c>
      <c r="C198" s="44">
        <v>0</v>
      </c>
      <c r="D198" s="12">
        <v>0</v>
      </c>
      <c r="E198" s="13">
        <v>0</v>
      </c>
      <c r="F198" s="14">
        <v>0</v>
      </c>
      <c r="G198" s="14">
        <v>0</v>
      </c>
    </row>
    <row r="199" spans="1:7" x14ac:dyDescent="0.2">
      <c r="A199" s="15" t="s">
        <v>131</v>
      </c>
      <c r="B199" s="10">
        <v>0</v>
      </c>
      <c r="C199" s="11">
        <f t="shared" ref="C199:C200" si="22">B199*180</f>
        <v>0</v>
      </c>
      <c r="D199" s="12">
        <f t="shared" ref="D199:D249" si="23">C199*80/100</f>
        <v>0</v>
      </c>
      <c r="E199" s="13">
        <v>1.6048</v>
      </c>
      <c r="F199" s="14">
        <v>131.32999999999998</v>
      </c>
      <c r="G199" s="14">
        <v>100.12</v>
      </c>
    </row>
    <row r="200" spans="1:7" x14ac:dyDescent="0.2">
      <c r="A200" s="15" t="s">
        <v>132</v>
      </c>
      <c r="B200" s="10">
        <v>0</v>
      </c>
      <c r="C200" s="11">
        <f t="shared" si="22"/>
        <v>0</v>
      </c>
      <c r="D200" s="12">
        <f t="shared" si="23"/>
        <v>0</v>
      </c>
      <c r="E200" s="13">
        <v>0.32519999999999999</v>
      </c>
      <c r="F200" s="14">
        <v>14</v>
      </c>
      <c r="G200" s="14">
        <v>10.199999999999999</v>
      </c>
    </row>
    <row r="201" spans="1:7" x14ac:dyDescent="0.2">
      <c r="A201" s="15" t="s">
        <v>133</v>
      </c>
      <c r="B201" s="10">
        <v>0</v>
      </c>
      <c r="C201" s="11">
        <f>B201*180</f>
        <v>0</v>
      </c>
      <c r="D201" s="12">
        <f t="shared" si="23"/>
        <v>0</v>
      </c>
      <c r="E201" s="13">
        <v>5.7070999999999996</v>
      </c>
      <c r="F201" s="14">
        <v>541.9</v>
      </c>
      <c r="G201" s="14">
        <v>366.87999999999994</v>
      </c>
    </row>
    <row r="202" spans="1:7" x14ac:dyDescent="0.2">
      <c r="A202" s="15" t="s">
        <v>134</v>
      </c>
      <c r="B202" s="10">
        <v>0</v>
      </c>
      <c r="C202" s="11">
        <f>B202*180</f>
        <v>0</v>
      </c>
      <c r="D202" s="12">
        <f t="shared" si="23"/>
        <v>0</v>
      </c>
      <c r="E202" s="13">
        <v>0.05</v>
      </c>
      <c r="F202" s="14">
        <v>8</v>
      </c>
      <c r="G202" s="14">
        <v>4.29</v>
      </c>
    </row>
    <row r="203" spans="1:7" x14ac:dyDescent="0.2">
      <c r="A203" s="15" t="s">
        <v>135</v>
      </c>
      <c r="B203" s="10">
        <v>2.97</v>
      </c>
      <c r="C203" s="11">
        <f>B203*180</f>
        <v>534.6</v>
      </c>
      <c r="D203" s="12">
        <f t="shared" si="23"/>
        <v>427.68</v>
      </c>
      <c r="E203" s="13">
        <v>0</v>
      </c>
      <c r="F203" s="14">
        <v>0</v>
      </c>
      <c r="G203" s="14">
        <v>0</v>
      </c>
    </row>
    <row r="204" spans="1:7" x14ac:dyDescent="0.2">
      <c r="A204" s="15" t="s">
        <v>136</v>
      </c>
      <c r="B204" s="10">
        <v>0</v>
      </c>
      <c r="C204" s="11">
        <f>B204*180</f>
        <v>0</v>
      </c>
      <c r="D204" s="12">
        <f t="shared" si="23"/>
        <v>0</v>
      </c>
      <c r="E204" s="13">
        <v>1.1346000000000001</v>
      </c>
      <c r="F204" s="45">
        <v>76</v>
      </c>
      <c r="G204" s="45">
        <v>58.5</v>
      </c>
    </row>
    <row r="205" spans="1:7" x14ac:dyDescent="0.2">
      <c r="A205" s="15" t="s">
        <v>137</v>
      </c>
      <c r="B205" s="10">
        <v>0</v>
      </c>
      <c r="C205" s="11">
        <f t="shared" ref="C205" si="24">B205*180</f>
        <v>0</v>
      </c>
      <c r="D205" s="12">
        <f t="shared" si="23"/>
        <v>0</v>
      </c>
      <c r="E205" s="13">
        <v>0</v>
      </c>
      <c r="F205" s="14">
        <v>0</v>
      </c>
      <c r="G205" s="14">
        <v>0</v>
      </c>
    </row>
    <row r="206" spans="1:7" x14ac:dyDescent="0.2">
      <c r="A206" s="15" t="s">
        <v>138</v>
      </c>
      <c r="B206" s="10">
        <v>0</v>
      </c>
      <c r="C206" s="11">
        <f>B206*180</f>
        <v>0</v>
      </c>
      <c r="D206" s="12">
        <f t="shared" si="23"/>
        <v>0</v>
      </c>
      <c r="E206" s="13">
        <v>0.42320000000000002</v>
      </c>
      <c r="F206" s="14">
        <v>20</v>
      </c>
      <c r="G206" s="14">
        <v>9.5</v>
      </c>
    </row>
    <row r="207" spans="1:7" x14ac:dyDescent="0.2">
      <c r="A207" s="15" t="s">
        <v>139</v>
      </c>
      <c r="B207" s="10">
        <v>0</v>
      </c>
      <c r="C207" s="11">
        <f>B207*180</f>
        <v>0</v>
      </c>
      <c r="D207" s="12">
        <f t="shared" si="23"/>
        <v>0</v>
      </c>
      <c r="E207" s="13">
        <v>1.9036</v>
      </c>
      <c r="F207" s="14">
        <v>118.74000000000001</v>
      </c>
      <c r="G207" s="14">
        <v>82.97999999999999</v>
      </c>
    </row>
    <row r="208" spans="1:7" x14ac:dyDescent="0.2">
      <c r="A208" s="15" t="s">
        <v>140</v>
      </c>
      <c r="B208" s="10">
        <v>0</v>
      </c>
      <c r="C208" s="11">
        <f t="shared" ref="C208:C225" si="25">B208*180</f>
        <v>0</v>
      </c>
      <c r="D208" s="12">
        <f t="shared" si="23"/>
        <v>0</v>
      </c>
      <c r="E208" s="13">
        <v>0.68510000000000004</v>
      </c>
      <c r="F208" s="14">
        <v>95.57</v>
      </c>
      <c r="G208" s="14">
        <v>69.98</v>
      </c>
    </row>
    <row r="209" spans="1:7" x14ac:dyDescent="0.2">
      <c r="A209" s="15" t="s">
        <v>141</v>
      </c>
      <c r="B209" s="10">
        <v>0</v>
      </c>
      <c r="C209" s="11">
        <v>0</v>
      </c>
      <c r="D209" s="12">
        <v>0</v>
      </c>
      <c r="E209" s="13">
        <v>0.61650000000000005</v>
      </c>
      <c r="F209" s="14">
        <v>20</v>
      </c>
      <c r="G209" s="14">
        <v>11.99</v>
      </c>
    </row>
    <row r="210" spans="1:7" x14ac:dyDescent="0.2">
      <c r="A210" s="15" t="s">
        <v>142</v>
      </c>
      <c r="B210" s="10">
        <v>7.4399999999999994E-2</v>
      </c>
      <c r="C210" s="11">
        <f t="shared" si="25"/>
        <v>13.391999999999999</v>
      </c>
      <c r="D210" s="12">
        <f t="shared" si="23"/>
        <v>10.7136</v>
      </c>
      <c r="E210" s="13">
        <v>2.7706</v>
      </c>
      <c r="F210" s="14">
        <v>234.31</v>
      </c>
      <c r="G210" s="14">
        <v>172.25</v>
      </c>
    </row>
    <row r="211" spans="1:7" x14ac:dyDescent="0.2">
      <c r="A211" s="15" t="s">
        <v>143</v>
      </c>
      <c r="B211" s="10">
        <v>0</v>
      </c>
      <c r="C211" s="11">
        <f t="shared" si="25"/>
        <v>0</v>
      </c>
      <c r="D211" s="12">
        <f t="shared" si="23"/>
        <v>0</v>
      </c>
      <c r="E211" s="13">
        <v>0</v>
      </c>
      <c r="F211" s="14">
        <v>0</v>
      </c>
      <c r="G211" s="14">
        <v>0</v>
      </c>
    </row>
    <row r="212" spans="1:7" x14ac:dyDescent="0.2">
      <c r="A212" s="15" t="s">
        <v>144</v>
      </c>
      <c r="B212" s="10">
        <v>0.49</v>
      </c>
      <c r="C212" s="11">
        <f t="shared" si="25"/>
        <v>88.2</v>
      </c>
      <c r="D212" s="12">
        <f t="shared" si="23"/>
        <v>70.56</v>
      </c>
      <c r="E212" s="13">
        <v>0</v>
      </c>
      <c r="F212" s="14">
        <v>0</v>
      </c>
      <c r="G212" s="14">
        <v>0</v>
      </c>
    </row>
    <row r="213" spans="1:7" x14ac:dyDescent="0.2">
      <c r="A213" s="15" t="s">
        <v>145</v>
      </c>
      <c r="B213" s="10">
        <v>0</v>
      </c>
      <c r="C213" s="11">
        <f t="shared" si="25"/>
        <v>0</v>
      </c>
      <c r="D213" s="12">
        <f t="shared" si="23"/>
        <v>0</v>
      </c>
      <c r="E213" s="13">
        <v>0.15479999999999999</v>
      </c>
      <c r="F213" s="14">
        <v>50.809999999999995</v>
      </c>
      <c r="G213" s="14">
        <v>37.200000000000003</v>
      </c>
    </row>
    <row r="214" spans="1:7" x14ac:dyDescent="0.2">
      <c r="A214" s="15" t="s">
        <v>146</v>
      </c>
      <c r="B214" s="10">
        <v>0</v>
      </c>
      <c r="C214" s="11">
        <v>0</v>
      </c>
      <c r="D214" s="12">
        <v>0</v>
      </c>
      <c r="E214" s="13">
        <v>6.0400000000000002E-2</v>
      </c>
      <c r="F214" s="14">
        <v>1.4</v>
      </c>
      <c r="G214" s="14">
        <v>0.7</v>
      </c>
    </row>
    <row r="215" spans="1:7" x14ac:dyDescent="0.2">
      <c r="A215" s="15" t="s">
        <v>147</v>
      </c>
      <c r="B215" s="10">
        <v>0</v>
      </c>
      <c r="C215" s="11">
        <f t="shared" si="25"/>
        <v>0</v>
      </c>
      <c r="D215" s="12">
        <f t="shared" si="23"/>
        <v>0</v>
      </c>
      <c r="E215" s="13">
        <v>3.5356000000000001</v>
      </c>
      <c r="F215" s="14">
        <v>405.67</v>
      </c>
      <c r="G215" s="14">
        <v>292.58999999999997</v>
      </c>
    </row>
    <row r="216" spans="1:7" x14ac:dyDescent="0.2">
      <c r="A216" s="15" t="s">
        <v>148</v>
      </c>
      <c r="B216" s="10">
        <v>0</v>
      </c>
      <c r="C216" s="11">
        <v>0</v>
      </c>
      <c r="D216" s="12">
        <v>0</v>
      </c>
      <c r="E216" s="13">
        <v>0.17150000000000001</v>
      </c>
      <c r="F216" s="14">
        <v>5</v>
      </c>
      <c r="G216" s="14">
        <v>3.6</v>
      </c>
    </row>
    <row r="217" spans="1:7" x14ac:dyDescent="0.2">
      <c r="A217" s="15" t="s">
        <v>149</v>
      </c>
      <c r="B217" s="10">
        <v>0</v>
      </c>
      <c r="C217" s="11">
        <f t="shared" si="25"/>
        <v>0</v>
      </c>
      <c r="D217" s="12">
        <f t="shared" si="23"/>
        <v>0</v>
      </c>
      <c r="E217" s="13">
        <v>0.18729999999999999</v>
      </c>
      <c r="F217" s="14">
        <v>40.75</v>
      </c>
      <c r="G217" s="45">
        <v>28.75</v>
      </c>
    </row>
    <row r="218" spans="1:7" x14ac:dyDescent="0.2">
      <c r="A218" s="15" t="s">
        <v>150</v>
      </c>
      <c r="B218" s="10">
        <v>0</v>
      </c>
      <c r="C218" s="11">
        <f t="shared" si="25"/>
        <v>0</v>
      </c>
      <c r="D218" s="12">
        <f t="shared" si="23"/>
        <v>0</v>
      </c>
      <c r="E218" s="13">
        <v>0.78459999999999996</v>
      </c>
      <c r="F218" s="13">
        <v>60.29</v>
      </c>
      <c r="G218" s="14">
        <v>44.8</v>
      </c>
    </row>
    <row r="219" spans="1:7" x14ac:dyDescent="0.2">
      <c r="A219" s="15" t="s">
        <v>151</v>
      </c>
      <c r="B219" s="10">
        <v>0</v>
      </c>
      <c r="C219" s="11">
        <f t="shared" si="25"/>
        <v>0</v>
      </c>
      <c r="D219" s="12">
        <f t="shared" si="23"/>
        <v>0</v>
      </c>
      <c r="E219" s="13">
        <v>0.1009</v>
      </c>
      <c r="F219" s="14">
        <v>14.5</v>
      </c>
      <c r="G219" s="14">
        <v>10</v>
      </c>
    </row>
    <row r="220" spans="1:7" x14ac:dyDescent="0.2">
      <c r="A220" s="15" t="s">
        <v>152</v>
      </c>
      <c r="B220" s="10">
        <v>0</v>
      </c>
      <c r="C220" s="11">
        <f t="shared" si="25"/>
        <v>0</v>
      </c>
      <c r="D220" s="12">
        <f t="shared" si="23"/>
        <v>0</v>
      </c>
      <c r="E220" s="13">
        <v>0.2238</v>
      </c>
      <c r="F220" s="14">
        <v>41.53</v>
      </c>
      <c r="G220" s="14">
        <v>32.5</v>
      </c>
    </row>
    <row r="221" spans="1:7" x14ac:dyDescent="0.2">
      <c r="A221" s="15" t="s">
        <v>153</v>
      </c>
      <c r="B221" s="10">
        <v>1</v>
      </c>
      <c r="C221" s="11">
        <f t="shared" si="25"/>
        <v>180</v>
      </c>
      <c r="D221" s="12">
        <f t="shared" si="23"/>
        <v>144</v>
      </c>
      <c r="E221" s="13">
        <v>0</v>
      </c>
      <c r="F221" s="14">
        <v>0</v>
      </c>
      <c r="G221" s="14">
        <v>0</v>
      </c>
    </row>
    <row r="222" spans="1:7" x14ac:dyDescent="0.2">
      <c r="A222" s="15" t="s">
        <v>154</v>
      </c>
      <c r="B222" s="10">
        <v>0</v>
      </c>
      <c r="C222" s="11">
        <f t="shared" si="25"/>
        <v>0</v>
      </c>
      <c r="D222" s="12">
        <f t="shared" si="23"/>
        <v>0</v>
      </c>
      <c r="E222" s="13">
        <v>1.865</v>
      </c>
      <c r="F222" s="14">
        <v>192.5</v>
      </c>
      <c r="G222" s="14">
        <v>143.47</v>
      </c>
    </row>
    <row r="223" spans="1:7" x14ac:dyDescent="0.2">
      <c r="A223" s="15" t="s">
        <v>155</v>
      </c>
      <c r="B223" s="10">
        <v>0</v>
      </c>
      <c r="C223" s="11">
        <f t="shared" si="25"/>
        <v>0</v>
      </c>
      <c r="D223" s="12">
        <f t="shared" si="23"/>
        <v>0</v>
      </c>
      <c r="E223" s="13">
        <v>0.25769999999999998</v>
      </c>
      <c r="F223" s="14">
        <v>3.85</v>
      </c>
      <c r="G223" s="14">
        <v>2.2200000000000002</v>
      </c>
    </row>
    <row r="224" spans="1:7" x14ac:dyDescent="0.2">
      <c r="A224" s="15" t="s">
        <v>156</v>
      </c>
      <c r="B224" s="10">
        <v>0</v>
      </c>
      <c r="C224" s="11">
        <f t="shared" si="25"/>
        <v>0</v>
      </c>
      <c r="D224" s="12">
        <f t="shared" si="23"/>
        <v>0</v>
      </c>
      <c r="E224" s="13">
        <v>0</v>
      </c>
      <c r="F224" s="14">
        <v>0</v>
      </c>
      <c r="G224" s="14">
        <v>0</v>
      </c>
    </row>
    <row r="225" spans="1:7" x14ac:dyDescent="0.2">
      <c r="A225" s="15" t="s">
        <v>157</v>
      </c>
      <c r="B225" s="10">
        <v>0</v>
      </c>
      <c r="C225" s="11">
        <f t="shared" si="25"/>
        <v>0</v>
      </c>
      <c r="D225" s="12">
        <f t="shared" si="23"/>
        <v>0</v>
      </c>
      <c r="E225" s="13">
        <v>5.9700000000000003E-2</v>
      </c>
      <c r="F225" s="14">
        <v>7.2</v>
      </c>
      <c r="G225" s="14">
        <v>5.76</v>
      </c>
    </row>
    <row r="226" spans="1:7" x14ac:dyDescent="0.2">
      <c r="A226" s="15" t="s">
        <v>158</v>
      </c>
      <c r="B226" s="10">
        <v>0</v>
      </c>
      <c r="C226" s="11">
        <v>0</v>
      </c>
      <c r="D226" s="12">
        <v>0</v>
      </c>
      <c r="E226" s="13">
        <v>3.27E-2</v>
      </c>
      <c r="F226" s="14">
        <v>5.8</v>
      </c>
      <c r="G226" s="14">
        <v>4.5</v>
      </c>
    </row>
    <row r="227" spans="1:7" x14ac:dyDescent="0.2">
      <c r="A227" s="15" t="s">
        <v>159</v>
      </c>
      <c r="B227" s="10">
        <v>0</v>
      </c>
      <c r="C227" s="11">
        <f>B227*120</f>
        <v>0</v>
      </c>
      <c r="D227" s="12">
        <f t="shared" si="23"/>
        <v>0</v>
      </c>
      <c r="E227" s="13">
        <v>0</v>
      </c>
      <c r="F227" s="14">
        <v>0</v>
      </c>
      <c r="G227" s="14">
        <v>0</v>
      </c>
    </row>
    <row r="228" spans="1:7" x14ac:dyDescent="0.2">
      <c r="A228" s="15" t="s">
        <v>160</v>
      </c>
      <c r="B228" s="10">
        <v>5.65</v>
      </c>
      <c r="C228" s="11">
        <f>B228*180</f>
        <v>1017.0000000000001</v>
      </c>
      <c r="D228" s="12">
        <f t="shared" si="23"/>
        <v>813.60000000000014</v>
      </c>
      <c r="E228" s="13">
        <v>0.1668</v>
      </c>
      <c r="F228" s="14">
        <v>15.08</v>
      </c>
      <c r="G228" s="14">
        <v>10</v>
      </c>
    </row>
    <row r="229" spans="1:7" x14ac:dyDescent="0.2">
      <c r="A229" s="15" t="s">
        <v>161</v>
      </c>
      <c r="B229" s="10">
        <v>1.33</v>
      </c>
      <c r="C229" s="11">
        <f>B229*195</f>
        <v>259.35000000000002</v>
      </c>
      <c r="D229" s="12">
        <f>C229*80/100</f>
        <v>207.48</v>
      </c>
      <c r="E229" s="13">
        <v>0.25280000000000002</v>
      </c>
      <c r="F229" s="14">
        <v>13</v>
      </c>
      <c r="G229" s="14">
        <v>9</v>
      </c>
    </row>
    <row r="230" spans="1:7" x14ac:dyDescent="0.2">
      <c r="A230" s="15" t="s">
        <v>162</v>
      </c>
      <c r="B230" s="10">
        <v>0</v>
      </c>
      <c r="C230" s="11">
        <f>B230*190</f>
        <v>0</v>
      </c>
      <c r="D230" s="12">
        <f t="shared" si="23"/>
        <v>0</v>
      </c>
      <c r="E230" s="13">
        <v>3.1208</v>
      </c>
      <c r="F230" s="14">
        <v>1287.1100000000008</v>
      </c>
      <c r="G230" s="14">
        <v>939.3599999999999</v>
      </c>
    </row>
    <row r="231" spans="1:7" x14ac:dyDescent="0.2">
      <c r="A231" s="15" t="s">
        <v>163</v>
      </c>
      <c r="B231" s="10">
        <v>0</v>
      </c>
      <c r="C231" s="11">
        <f>B231*190</f>
        <v>0</v>
      </c>
      <c r="D231" s="12">
        <f t="shared" si="23"/>
        <v>0</v>
      </c>
      <c r="E231" s="13">
        <v>2.3948</v>
      </c>
      <c r="F231" s="14">
        <v>569.32000000000005</v>
      </c>
      <c r="G231" s="45">
        <v>314.27999999999997</v>
      </c>
    </row>
    <row r="232" spans="1:7" x14ac:dyDescent="0.2">
      <c r="A232" s="15" t="s">
        <v>164</v>
      </c>
      <c r="B232" s="10">
        <v>0</v>
      </c>
      <c r="C232" s="11">
        <v>0</v>
      </c>
      <c r="D232" s="12">
        <v>0</v>
      </c>
      <c r="E232" s="13">
        <v>2.18E-2</v>
      </c>
      <c r="F232" s="14">
        <v>3.2</v>
      </c>
      <c r="G232" s="14">
        <v>2.25</v>
      </c>
    </row>
    <row r="233" spans="1:7" x14ac:dyDescent="0.2">
      <c r="A233" s="15" t="s">
        <v>165</v>
      </c>
      <c r="B233" s="10">
        <v>0</v>
      </c>
      <c r="C233" s="11">
        <v>0</v>
      </c>
      <c r="D233" s="12">
        <v>0</v>
      </c>
      <c r="E233" s="13">
        <v>1.66</v>
      </c>
      <c r="F233" s="14">
        <v>120</v>
      </c>
      <c r="G233" s="14">
        <v>87</v>
      </c>
    </row>
    <row r="234" spans="1:7" x14ac:dyDescent="0.2">
      <c r="A234" s="15" t="s">
        <v>425</v>
      </c>
      <c r="B234" s="10">
        <v>6.72</v>
      </c>
      <c r="C234" s="11">
        <f>B234*180</f>
        <v>1209.5999999999999</v>
      </c>
      <c r="D234" s="12">
        <f t="shared" si="23"/>
        <v>967.68</v>
      </c>
      <c r="E234" s="13">
        <v>0</v>
      </c>
      <c r="F234" s="14">
        <v>0</v>
      </c>
      <c r="G234" s="14">
        <v>0</v>
      </c>
    </row>
    <row r="235" spans="1:7" x14ac:dyDescent="0.2">
      <c r="A235" s="15" t="s">
        <v>166</v>
      </c>
      <c r="B235" s="10">
        <v>0</v>
      </c>
      <c r="C235" s="11">
        <f t="shared" ref="C235:C239" si="26">B235*180</f>
        <v>0</v>
      </c>
      <c r="D235" s="12">
        <f t="shared" si="23"/>
        <v>0</v>
      </c>
      <c r="E235" s="13">
        <v>0.4597</v>
      </c>
      <c r="F235" s="14">
        <v>30.28</v>
      </c>
      <c r="G235" s="45">
        <v>23.060000000000002</v>
      </c>
    </row>
    <row r="236" spans="1:7" x14ac:dyDescent="0.2">
      <c r="A236" s="15" t="s">
        <v>167</v>
      </c>
      <c r="B236" s="10">
        <v>0</v>
      </c>
      <c r="C236" s="11">
        <f t="shared" si="26"/>
        <v>0</v>
      </c>
      <c r="D236" s="12">
        <f t="shared" si="23"/>
        <v>0</v>
      </c>
      <c r="E236" s="13">
        <v>0</v>
      </c>
      <c r="F236" s="14">
        <v>0</v>
      </c>
      <c r="G236" s="14">
        <v>0</v>
      </c>
    </row>
    <row r="237" spans="1:7" x14ac:dyDescent="0.2">
      <c r="A237" s="15" t="s">
        <v>168</v>
      </c>
      <c r="B237" s="10">
        <v>0</v>
      </c>
      <c r="C237" s="11">
        <f t="shared" si="26"/>
        <v>0</v>
      </c>
      <c r="D237" s="12">
        <f t="shared" si="23"/>
        <v>0</v>
      </c>
      <c r="E237" s="13">
        <v>4.3799999999999999E-2</v>
      </c>
      <c r="F237" s="14">
        <v>4.8</v>
      </c>
      <c r="G237" s="14">
        <v>3.13</v>
      </c>
    </row>
    <row r="238" spans="1:7" x14ac:dyDescent="0.2">
      <c r="A238" s="15" t="s">
        <v>169</v>
      </c>
      <c r="B238" s="10">
        <v>0</v>
      </c>
      <c r="C238" s="11">
        <f t="shared" si="26"/>
        <v>0</v>
      </c>
      <c r="D238" s="12">
        <f t="shared" si="23"/>
        <v>0</v>
      </c>
      <c r="E238" s="13">
        <v>0</v>
      </c>
      <c r="F238" s="14">
        <v>0</v>
      </c>
      <c r="G238" s="14">
        <v>0</v>
      </c>
    </row>
    <row r="239" spans="1:7" x14ac:dyDescent="0.2">
      <c r="A239" s="15" t="s">
        <v>170</v>
      </c>
      <c r="B239" s="10">
        <v>0</v>
      </c>
      <c r="C239" s="11">
        <f t="shared" si="26"/>
        <v>0</v>
      </c>
      <c r="D239" s="12">
        <f t="shared" si="23"/>
        <v>0</v>
      </c>
      <c r="E239" s="13">
        <v>0</v>
      </c>
      <c r="F239" s="14">
        <v>0</v>
      </c>
      <c r="G239" s="14">
        <v>0</v>
      </c>
    </row>
    <row r="240" spans="1:7" x14ac:dyDescent="0.2">
      <c r="A240" s="15" t="s">
        <v>171</v>
      </c>
      <c r="B240" s="10">
        <v>0.43919999999999998</v>
      </c>
      <c r="C240" s="11">
        <f>B240*180</f>
        <v>79.055999999999997</v>
      </c>
      <c r="D240" s="12">
        <f t="shared" si="23"/>
        <v>63.244799999999998</v>
      </c>
      <c r="E240" s="13">
        <v>0.3251</v>
      </c>
      <c r="F240" s="14">
        <v>23.28</v>
      </c>
      <c r="G240" s="14">
        <v>17.61</v>
      </c>
    </row>
    <row r="241" spans="1:7" x14ac:dyDescent="0.2">
      <c r="A241" s="15" t="s">
        <v>172</v>
      </c>
      <c r="B241" s="10">
        <v>0</v>
      </c>
      <c r="C241" s="11">
        <f>B241*180</f>
        <v>0</v>
      </c>
      <c r="D241" s="12">
        <f t="shared" si="23"/>
        <v>0</v>
      </c>
      <c r="E241" s="13">
        <v>3.5729000000000002</v>
      </c>
      <c r="F241" s="14">
        <v>811.24</v>
      </c>
      <c r="G241" s="14">
        <v>613.03</v>
      </c>
    </row>
    <row r="242" spans="1:7" x14ac:dyDescent="0.2">
      <c r="A242" s="15" t="s">
        <v>173</v>
      </c>
      <c r="B242" s="10">
        <v>0</v>
      </c>
      <c r="C242" s="11">
        <f>B242*180</f>
        <v>0</v>
      </c>
      <c r="D242" s="12">
        <f t="shared" si="23"/>
        <v>0</v>
      </c>
      <c r="E242" s="13">
        <v>0.12</v>
      </c>
      <c r="F242" s="14">
        <v>21.35</v>
      </c>
      <c r="G242" s="14">
        <v>16</v>
      </c>
    </row>
    <row r="243" spans="1:7" x14ac:dyDescent="0.2">
      <c r="A243" s="15" t="s">
        <v>174</v>
      </c>
      <c r="B243" s="10">
        <v>0</v>
      </c>
      <c r="C243" s="11">
        <f>B243*180</f>
        <v>0</v>
      </c>
      <c r="D243" s="12">
        <f t="shared" si="23"/>
        <v>0</v>
      </c>
      <c r="E243" s="13">
        <v>0.12889999999999999</v>
      </c>
      <c r="F243" s="14">
        <v>4.3499999999999996</v>
      </c>
      <c r="G243" s="14">
        <v>3.1</v>
      </c>
    </row>
    <row r="244" spans="1:7" x14ac:dyDescent="0.2">
      <c r="A244" s="15" t="s">
        <v>175</v>
      </c>
      <c r="B244" s="10">
        <v>0</v>
      </c>
      <c r="C244" s="11">
        <f>B244*180</f>
        <v>0</v>
      </c>
      <c r="D244" s="12">
        <f t="shared" si="23"/>
        <v>0</v>
      </c>
      <c r="E244" s="13">
        <v>0</v>
      </c>
      <c r="F244" s="14">
        <v>0</v>
      </c>
      <c r="G244" s="14">
        <v>0</v>
      </c>
    </row>
    <row r="245" spans="1:7" x14ac:dyDescent="0.2">
      <c r="A245" s="15" t="s">
        <v>176</v>
      </c>
      <c r="B245" s="10">
        <v>0</v>
      </c>
      <c r="C245" s="11">
        <f>B245*190</f>
        <v>0</v>
      </c>
      <c r="D245" s="12">
        <f t="shared" si="23"/>
        <v>0</v>
      </c>
      <c r="E245" s="13">
        <v>7.1146000000000003</v>
      </c>
      <c r="F245" s="14">
        <v>1377.3300000000011</v>
      </c>
      <c r="G245" s="14">
        <v>1042.9299999999998</v>
      </c>
    </row>
    <row r="246" spans="1:7" x14ac:dyDescent="0.2">
      <c r="A246" s="15" t="s">
        <v>177</v>
      </c>
      <c r="B246" s="10">
        <v>0</v>
      </c>
      <c r="C246" s="11">
        <f>B246*190</f>
        <v>0</v>
      </c>
      <c r="D246" s="12">
        <f t="shared" si="23"/>
        <v>0</v>
      </c>
      <c r="E246" s="13">
        <v>0.98709999999999998</v>
      </c>
      <c r="F246" s="14">
        <v>52</v>
      </c>
      <c r="G246" s="14">
        <v>22.529999999999998</v>
      </c>
    </row>
    <row r="247" spans="1:7" x14ac:dyDescent="0.2">
      <c r="A247" s="15" t="s">
        <v>178</v>
      </c>
      <c r="B247" s="10">
        <v>0</v>
      </c>
      <c r="C247" s="11">
        <f>B247*180</f>
        <v>0</v>
      </c>
      <c r="D247" s="12">
        <f t="shared" si="23"/>
        <v>0</v>
      </c>
      <c r="E247" s="13">
        <v>2.4192</v>
      </c>
      <c r="F247" s="14">
        <v>270.08000000000004</v>
      </c>
      <c r="G247" s="14">
        <v>192.12</v>
      </c>
    </row>
    <row r="248" spans="1:7" x14ac:dyDescent="0.2">
      <c r="A248" s="15" t="s">
        <v>179</v>
      </c>
      <c r="B248" s="10">
        <v>0</v>
      </c>
      <c r="C248" s="11">
        <f>B248*180</f>
        <v>0</v>
      </c>
      <c r="D248" s="12">
        <f t="shared" si="23"/>
        <v>0</v>
      </c>
      <c r="E248" s="13">
        <v>2.2726999999999999</v>
      </c>
      <c r="F248" s="14">
        <v>256.93</v>
      </c>
      <c r="G248" s="14">
        <v>187.84</v>
      </c>
    </row>
    <row r="249" spans="1:7" x14ac:dyDescent="0.2">
      <c r="A249" s="15" t="s">
        <v>180</v>
      </c>
      <c r="B249" s="10">
        <v>0</v>
      </c>
      <c r="C249" s="11">
        <f>B249*180</f>
        <v>0</v>
      </c>
      <c r="D249" s="12">
        <f t="shared" si="23"/>
        <v>0</v>
      </c>
      <c r="E249" s="13">
        <v>0.58309999999999995</v>
      </c>
      <c r="F249" s="14">
        <v>36.08</v>
      </c>
      <c r="G249" s="14">
        <v>26.759999999999998</v>
      </c>
    </row>
    <row r="250" spans="1:7" x14ac:dyDescent="0.2">
      <c r="A250" s="46" t="s">
        <v>181</v>
      </c>
      <c r="B250" s="41">
        <f>SUM(B197:B249)</f>
        <v>18.6736</v>
      </c>
      <c r="C250" s="42">
        <f>SUM(C197:C249)</f>
        <v>3381.1980000000003</v>
      </c>
      <c r="D250" s="43">
        <f>SUM(D197:D249)</f>
        <v>2704.9584</v>
      </c>
      <c r="E250" s="41">
        <f>SUM(E197:E249)</f>
        <v>48.920699999999997</v>
      </c>
      <c r="F250" s="42">
        <f t="shared" ref="F250:G250" si="27">SUM(F197:F249)</f>
        <v>7033.3000000000011</v>
      </c>
      <c r="G250" s="42">
        <f t="shared" si="27"/>
        <v>5037.28</v>
      </c>
    </row>
    <row r="251" spans="1:7" x14ac:dyDescent="0.2">
      <c r="A251" s="15" t="s">
        <v>182</v>
      </c>
      <c r="B251" s="10">
        <v>2.65</v>
      </c>
      <c r="C251" s="11">
        <f>B251*195</f>
        <v>516.75</v>
      </c>
      <c r="D251" s="12">
        <f t="shared" ref="D251:D285" si="28">C251*80/100</f>
        <v>413.4</v>
      </c>
      <c r="E251" s="47">
        <v>2.66</v>
      </c>
      <c r="F251" s="14">
        <v>614</v>
      </c>
      <c r="G251" s="14">
        <v>326</v>
      </c>
    </row>
    <row r="252" spans="1:7" x14ac:dyDescent="0.2">
      <c r="A252" s="15" t="s">
        <v>183</v>
      </c>
      <c r="B252" s="10">
        <v>0</v>
      </c>
      <c r="C252" s="11">
        <v>0</v>
      </c>
      <c r="D252" s="12">
        <v>0</v>
      </c>
      <c r="E252" s="47">
        <v>1.2</v>
      </c>
      <c r="F252" s="14">
        <v>82</v>
      </c>
      <c r="G252" s="14">
        <v>57</v>
      </c>
    </row>
    <row r="253" spans="1:7" x14ac:dyDescent="0.2">
      <c r="A253" s="15" t="s">
        <v>184</v>
      </c>
      <c r="B253" s="10">
        <v>13.96</v>
      </c>
      <c r="C253" s="11">
        <f>B253*195</f>
        <v>2722.2000000000003</v>
      </c>
      <c r="D253" s="12">
        <f t="shared" ref="D253" si="29">C253*80/100</f>
        <v>2177.7600000000002</v>
      </c>
      <c r="E253" s="47">
        <v>1.71</v>
      </c>
      <c r="F253" s="14">
        <v>129</v>
      </c>
      <c r="G253" s="14">
        <v>85</v>
      </c>
    </row>
    <row r="254" spans="1:7" x14ac:dyDescent="0.2">
      <c r="A254" s="15" t="s">
        <v>185</v>
      </c>
      <c r="B254" s="10">
        <v>0</v>
      </c>
      <c r="C254" s="11">
        <f t="shared" ref="C254:C265" si="30">B254*195</f>
        <v>0</v>
      </c>
      <c r="D254" s="12">
        <f t="shared" si="28"/>
        <v>0</v>
      </c>
      <c r="E254" s="47">
        <v>0.6</v>
      </c>
      <c r="F254" s="14">
        <v>77</v>
      </c>
      <c r="G254" s="14">
        <v>92</v>
      </c>
    </row>
    <row r="255" spans="1:7" x14ac:dyDescent="0.2">
      <c r="A255" s="15" t="s">
        <v>186</v>
      </c>
      <c r="B255" s="10">
        <v>0.23</v>
      </c>
      <c r="C255" s="11">
        <f t="shared" si="30"/>
        <v>44.85</v>
      </c>
      <c r="D255" s="12">
        <f t="shared" si="28"/>
        <v>35.880000000000003</v>
      </c>
      <c r="E255" s="47">
        <v>0.93</v>
      </c>
      <c r="F255" s="14">
        <v>2405</v>
      </c>
      <c r="G255" s="14">
        <v>863</v>
      </c>
    </row>
    <row r="256" spans="1:7" x14ac:dyDescent="0.2">
      <c r="A256" s="15" t="s">
        <v>187</v>
      </c>
      <c r="B256" s="10">
        <v>0</v>
      </c>
      <c r="C256" s="11">
        <v>0</v>
      </c>
      <c r="D256" s="12">
        <v>0</v>
      </c>
      <c r="E256" s="47">
        <v>0</v>
      </c>
      <c r="F256" s="14">
        <v>0</v>
      </c>
      <c r="G256" s="14">
        <f t="shared" ref="G256:G284" si="31">F256*80/100</f>
        <v>0</v>
      </c>
    </row>
    <row r="257" spans="1:7" x14ac:dyDescent="0.2">
      <c r="A257" s="15" t="s">
        <v>188</v>
      </c>
      <c r="B257" s="10">
        <v>0.42</v>
      </c>
      <c r="C257" s="11">
        <f>B257*195</f>
        <v>81.899999999999991</v>
      </c>
      <c r="D257" s="12">
        <f t="shared" si="28"/>
        <v>65.52</v>
      </c>
      <c r="E257" s="47">
        <v>0</v>
      </c>
      <c r="F257" s="14">
        <v>0</v>
      </c>
      <c r="G257" s="14">
        <f t="shared" si="31"/>
        <v>0</v>
      </c>
    </row>
    <row r="258" spans="1:7" x14ac:dyDescent="0.2">
      <c r="A258" s="15" t="s">
        <v>189</v>
      </c>
      <c r="B258" s="10">
        <v>0</v>
      </c>
      <c r="C258" s="11">
        <f t="shared" si="30"/>
        <v>0</v>
      </c>
      <c r="D258" s="12">
        <f t="shared" si="28"/>
        <v>0</v>
      </c>
      <c r="E258" s="47">
        <v>1.03</v>
      </c>
      <c r="F258" s="14">
        <v>321</v>
      </c>
      <c r="G258" s="14">
        <v>1099</v>
      </c>
    </row>
    <row r="259" spans="1:7" x14ac:dyDescent="0.2">
      <c r="A259" s="15" t="s">
        <v>408</v>
      </c>
      <c r="B259" s="10">
        <v>0</v>
      </c>
      <c r="C259" s="11">
        <f t="shared" si="30"/>
        <v>0</v>
      </c>
      <c r="D259" s="12">
        <f t="shared" si="28"/>
        <v>0</v>
      </c>
      <c r="E259" s="47">
        <v>0</v>
      </c>
      <c r="F259" s="14">
        <v>0</v>
      </c>
      <c r="G259" s="14">
        <f t="shared" si="31"/>
        <v>0</v>
      </c>
    </row>
    <row r="260" spans="1:7" x14ac:dyDescent="0.2">
      <c r="A260" s="15" t="s">
        <v>190</v>
      </c>
      <c r="B260" s="10">
        <v>1.41</v>
      </c>
      <c r="C260" s="11">
        <f t="shared" si="30"/>
        <v>274.95</v>
      </c>
      <c r="D260" s="12">
        <f t="shared" si="28"/>
        <v>219.96</v>
      </c>
      <c r="E260" s="47">
        <v>1.21</v>
      </c>
      <c r="F260" s="14">
        <v>199</v>
      </c>
      <c r="G260" s="14">
        <v>155</v>
      </c>
    </row>
    <row r="261" spans="1:7" x14ac:dyDescent="0.2">
      <c r="A261" s="15" t="s">
        <v>191</v>
      </c>
      <c r="B261" s="10">
        <v>6.38</v>
      </c>
      <c r="C261" s="11">
        <f>B261*195</f>
        <v>1244.0999999999999</v>
      </c>
      <c r="D261" s="12">
        <f>C261*80/100</f>
        <v>995.28</v>
      </c>
      <c r="E261" s="10">
        <v>2.13</v>
      </c>
      <c r="F261" s="11">
        <v>117</v>
      </c>
      <c r="G261" s="14">
        <v>87</v>
      </c>
    </row>
    <row r="262" spans="1:7" x14ac:dyDescent="0.2">
      <c r="A262" s="15" t="s">
        <v>192</v>
      </c>
      <c r="B262" s="10">
        <v>0</v>
      </c>
      <c r="C262" s="11">
        <f t="shared" si="30"/>
        <v>0</v>
      </c>
      <c r="D262" s="12">
        <f t="shared" si="28"/>
        <v>0</v>
      </c>
      <c r="E262" s="47">
        <v>0.45</v>
      </c>
      <c r="F262" s="14">
        <v>75</v>
      </c>
      <c r="G262" s="14">
        <v>94</v>
      </c>
    </row>
    <row r="263" spans="1:7" x14ac:dyDescent="0.2">
      <c r="A263" s="15" t="s">
        <v>193</v>
      </c>
      <c r="B263" s="10">
        <v>0.43</v>
      </c>
      <c r="C263" s="11">
        <f t="shared" si="30"/>
        <v>83.85</v>
      </c>
      <c r="D263" s="12">
        <f t="shared" si="28"/>
        <v>67.08</v>
      </c>
      <c r="E263" s="47">
        <v>1.51</v>
      </c>
      <c r="F263" s="14">
        <v>225</v>
      </c>
      <c r="G263" s="14">
        <v>464</v>
      </c>
    </row>
    <row r="264" spans="1:7" x14ac:dyDescent="0.2">
      <c r="A264" s="15" t="s">
        <v>194</v>
      </c>
      <c r="B264" s="10">
        <v>8.18</v>
      </c>
      <c r="C264" s="11">
        <f t="shared" si="30"/>
        <v>1595.1</v>
      </c>
      <c r="D264" s="12">
        <f t="shared" si="28"/>
        <v>1276.08</v>
      </c>
      <c r="E264" s="47">
        <v>3.25</v>
      </c>
      <c r="F264" s="14">
        <v>172</v>
      </c>
      <c r="G264" s="14">
        <v>115</v>
      </c>
    </row>
    <row r="265" spans="1:7" x14ac:dyDescent="0.2">
      <c r="A265" s="15" t="s">
        <v>195</v>
      </c>
      <c r="B265" s="10">
        <v>4.67</v>
      </c>
      <c r="C265" s="11">
        <f t="shared" si="30"/>
        <v>910.65</v>
      </c>
      <c r="D265" s="12">
        <f t="shared" si="28"/>
        <v>728.52</v>
      </c>
      <c r="E265" s="10">
        <v>1.1100000000000001</v>
      </c>
      <c r="F265" s="11">
        <v>41</v>
      </c>
      <c r="G265" s="14">
        <v>30</v>
      </c>
    </row>
    <row r="266" spans="1:7" x14ac:dyDescent="0.2">
      <c r="A266" s="15" t="s">
        <v>196</v>
      </c>
      <c r="B266" s="10">
        <v>5.09</v>
      </c>
      <c r="C266" s="11">
        <f>B266*195</f>
        <v>992.55</v>
      </c>
      <c r="D266" s="12">
        <f>C266*80/100</f>
        <v>794.04</v>
      </c>
      <c r="E266" s="47">
        <v>0.52</v>
      </c>
      <c r="F266" s="11">
        <v>43</v>
      </c>
      <c r="G266" s="14">
        <v>24</v>
      </c>
    </row>
    <row r="267" spans="1:7" x14ac:dyDescent="0.2">
      <c r="A267" s="15" t="s">
        <v>197</v>
      </c>
      <c r="B267" s="10">
        <v>0</v>
      </c>
      <c r="C267" s="11">
        <f>B267*120</f>
        <v>0</v>
      </c>
      <c r="D267" s="12">
        <v>0</v>
      </c>
      <c r="E267" s="47">
        <v>8.42</v>
      </c>
      <c r="F267" s="14">
        <v>585</v>
      </c>
      <c r="G267" s="14">
        <v>1055</v>
      </c>
    </row>
    <row r="268" spans="1:7" x14ac:dyDescent="0.2">
      <c r="A268" s="15" t="s">
        <v>198</v>
      </c>
      <c r="B268" s="10">
        <v>0</v>
      </c>
      <c r="C268" s="11">
        <f>B268*230</f>
        <v>0</v>
      </c>
      <c r="D268" s="12">
        <f t="shared" si="28"/>
        <v>0</v>
      </c>
      <c r="E268" s="47">
        <v>0.17</v>
      </c>
      <c r="F268" s="14">
        <v>15</v>
      </c>
      <c r="G268" s="14">
        <v>10</v>
      </c>
    </row>
    <row r="269" spans="1:7" x14ac:dyDescent="0.2">
      <c r="A269" s="15" t="s">
        <v>199</v>
      </c>
      <c r="B269" s="10">
        <v>0</v>
      </c>
      <c r="C269" s="11">
        <f t="shared" ref="C269" si="32">B269*230</f>
        <v>0</v>
      </c>
      <c r="D269" s="12">
        <f t="shared" si="28"/>
        <v>0</v>
      </c>
      <c r="E269" s="47">
        <v>9.06</v>
      </c>
      <c r="F269" s="14">
        <v>1178</v>
      </c>
      <c r="G269" s="14">
        <v>1377</v>
      </c>
    </row>
    <row r="270" spans="1:7" x14ac:dyDescent="0.2">
      <c r="A270" s="15" t="s">
        <v>200</v>
      </c>
      <c r="B270" s="10">
        <v>0</v>
      </c>
      <c r="C270" s="11">
        <f t="shared" ref="C270:C280" si="33">B270*195</f>
        <v>0</v>
      </c>
      <c r="D270" s="12">
        <f t="shared" si="28"/>
        <v>0</v>
      </c>
      <c r="E270" s="47">
        <v>0.85</v>
      </c>
      <c r="F270" s="14">
        <v>7085</v>
      </c>
      <c r="G270" s="14">
        <v>1833</v>
      </c>
    </row>
    <row r="271" spans="1:7" x14ac:dyDescent="0.2">
      <c r="A271" s="15" t="s">
        <v>201</v>
      </c>
      <c r="B271" s="10">
        <v>0.28999999999999998</v>
      </c>
      <c r="C271" s="11">
        <f t="shared" si="33"/>
        <v>56.55</v>
      </c>
      <c r="D271" s="12">
        <f t="shared" si="28"/>
        <v>45.24</v>
      </c>
      <c r="E271" s="47">
        <v>1.06</v>
      </c>
      <c r="F271" s="14">
        <v>101</v>
      </c>
      <c r="G271" s="14">
        <v>416</v>
      </c>
    </row>
    <row r="272" spans="1:7" x14ac:dyDescent="0.2">
      <c r="A272" s="15" t="s">
        <v>202</v>
      </c>
      <c r="B272" s="10">
        <v>0</v>
      </c>
      <c r="C272" s="11">
        <v>0</v>
      </c>
      <c r="D272" s="12">
        <v>0</v>
      </c>
      <c r="E272" s="47">
        <v>0</v>
      </c>
      <c r="F272" s="14">
        <v>0</v>
      </c>
      <c r="G272" s="14">
        <f t="shared" si="31"/>
        <v>0</v>
      </c>
    </row>
    <row r="273" spans="1:7" x14ac:dyDescent="0.2">
      <c r="A273" s="15" t="s">
        <v>203</v>
      </c>
      <c r="B273" s="10">
        <v>0.06</v>
      </c>
      <c r="C273" s="11">
        <f t="shared" ref="C273:C274" si="34">B273*195</f>
        <v>11.7</v>
      </c>
      <c r="D273" s="12">
        <f t="shared" ref="D273:D274" si="35">C273*80/100</f>
        <v>9.36</v>
      </c>
      <c r="E273" s="10">
        <v>0</v>
      </c>
      <c r="F273" s="11">
        <v>0</v>
      </c>
      <c r="G273" s="14">
        <f t="shared" si="31"/>
        <v>0</v>
      </c>
    </row>
    <row r="274" spans="1:7" x14ac:dyDescent="0.2">
      <c r="A274" s="15" t="s">
        <v>204</v>
      </c>
      <c r="B274" s="10">
        <v>13.13</v>
      </c>
      <c r="C274" s="11">
        <f t="shared" si="34"/>
        <v>2560.3500000000004</v>
      </c>
      <c r="D274" s="12">
        <f t="shared" si="35"/>
        <v>2048.2800000000002</v>
      </c>
      <c r="E274" s="10">
        <v>5.94</v>
      </c>
      <c r="F274" s="11">
        <v>428</v>
      </c>
      <c r="G274" s="14">
        <v>258</v>
      </c>
    </row>
    <row r="275" spans="1:7" x14ac:dyDescent="0.2">
      <c r="A275" s="15" t="s">
        <v>205</v>
      </c>
      <c r="B275" s="10">
        <v>2.77</v>
      </c>
      <c r="C275" s="11">
        <f t="shared" si="33"/>
        <v>540.15</v>
      </c>
      <c r="D275" s="12">
        <f t="shared" si="28"/>
        <v>432.12</v>
      </c>
      <c r="E275" s="10">
        <v>0.79</v>
      </c>
      <c r="F275" s="11">
        <v>27</v>
      </c>
      <c r="G275" s="14">
        <v>20</v>
      </c>
    </row>
    <row r="276" spans="1:7" x14ac:dyDescent="0.2">
      <c r="A276" s="15" t="s">
        <v>206</v>
      </c>
      <c r="B276" s="10">
        <v>2.14</v>
      </c>
      <c r="C276" s="11">
        <f t="shared" si="33"/>
        <v>417.3</v>
      </c>
      <c r="D276" s="12">
        <f t="shared" si="28"/>
        <v>333.84</v>
      </c>
      <c r="E276" s="47">
        <v>0.73</v>
      </c>
      <c r="F276" s="14">
        <v>88</v>
      </c>
      <c r="G276" s="14">
        <v>63</v>
      </c>
    </row>
    <row r="277" spans="1:7" x14ac:dyDescent="0.2">
      <c r="A277" s="15" t="s">
        <v>207</v>
      </c>
      <c r="B277" s="10">
        <v>1.03</v>
      </c>
      <c r="C277" s="11">
        <f t="shared" si="33"/>
        <v>200.85</v>
      </c>
      <c r="D277" s="12">
        <f t="shared" si="28"/>
        <v>160.68</v>
      </c>
      <c r="E277" s="10">
        <v>0</v>
      </c>
      <c r="F277" s="11">
        <v>0</v>
      </c>
      <c r="G277" s="14">
        <f t="shared" si="31"/>
        <v>0</v>
      </c>
    </row>
    <row r="278" spans="1:7" x14ac:dyDescent="0.2">
      <c r="A278" s="15" t="s">
        <v>208</v>
      </c>
      <c r="B278" s="10">
        <v>2.0699999999999998</v>
      </c>
      <c r="C278" s="11">
        <f t="shared" si="33"/>
        <v>403.65</v>
      </c>
      <c r="D278" s="12">
        <f t="shared" si="28"/>
        <v>322.92</v>
      </c>
      <c r="E278" s="47">
        <v>0.4</v>
      </c>
      <c r="F278" s="14">
        <v>52</v>
      </c>
      <c r="G278" s="14">
        <v>104</v>
      </c>
    </row>
    <row r="279" spans="1:7" x14ac:dyDescent="0.2">
      <c r="A279" s="15" t="s">
        <v>209</v>
      </c>
      <c r="B279" s="10">
        <v>2.06</v>
      </c>
      <c r="C279" s="11">
        <f t="shared" si="33"/>
        <v>401.7</v>
      </c>
      <c r="D279" s="12">
        <f>C279*80/100</f>
        <v>321.36</v>
      </c>
      <c r="E279" s="10">
        <v>1.64</v>
      </c>
      <c r="F279" s="11">
        <v>118</v>
      </c>
      <c r="G279" s="14">
        <v>85</v>
      </c>
    </row>
    <row r="280" spans="1:7" x14ac:dyDescent="0.2">
      <c r="A280" s="15" t="s">
        <v>210</v>
      </c>
      <c r="B280" s="10">
        <v>0</v>
      </c>
      <c r="C280" s="11">
        <f t="shared" si="33"/>
        <v>0</v>
      </c>
      <c r="D280" s="12">
        <f t="shared" si="28"/>
        <v>0</v>
      </c>
      <c r="E280" s="47">
        <v>1.28</v>
      </c>
      <c r="F280" s="14">
        <v>779</v>
      </c>
      <c r="G280" s="14">
        <v>577</v>
      </c>
    </row>
    <row r="281" spans="1:7" x14ac:dyDescent="0.2">
      <c r="A281" s="15" t="s">
        <v>211</v>
      </c>
      <c r="B281" s="10">
        <v>0</v>
      </c>
      <c r="C281" s="11">
        <f>B281*230</f>
        <v>0</v>
      </c>
      <c r="D281" s="12">
        <f>C281*80/100</f>
        <v>0</v>
      </c>
      <c r="E281" s="47">
        <v>2.96</v>
      </c>
      <c r="F281" s="14">
        <v>1490</v>
      </c>
      <c r="G281" s="14">
        <v>2195</v>
      </c>
    </row>
    <row r="282" spans="1:7" x14ac:dyDescent="0.2">
      <c r="A282" s="15" t="s">
        <v>212</v>
      </c>
      <c r="B282" s="10">
        <v>0</v>
      </c>
      <c r="C282" s="11">
        <v>0</v>
      </c>
      <c r="D282" s="12">
        <v>0</v>
      </c>
      <c r="E282" s="47">
        <v>0.49</v>
      </c>
      <c r="F282" s="14">
        <v>26</v>
      </c>
      <c r="G282" s="14">
        <v>25</v>
      </c>
    </row>
    <row r="283" spans="1:7" x14ac:dyDescent="0.2">
      <c r="A283" s="15" t="s">
        <v>213</v>
      </c>
      <c r="B283" s="10">
        <v>0.4</v>
      </c>
      <c r="C283" s="11">
        <f>B283*195</f>
        <v>78</v>
      </c>
      <c r="D283" s="12">
        <f t="shared" si="28"/>
        <v>62.4</v>
      </c>
      <c r="E283" s="47">
        <v>3.27</v>
      </c>
      <c r="F283" s="14">
        <v>746</v>
      </c>
      <c r="G283" s="14">
        <v>395</v>
      </c>
    </row>
    <row r="284" spans="1:7" x14ac:dyDescent="0.2">
      <c r="A284" s="15" t="s">
        <v>214</v>
      </c>
      <c r="B284" s="10">
        <v>0</v>
      </c>
      <c r="C284" s="11">
        <v>0</v>
      </c>
      <c r="D284" s="12">
        <v>0</v>
      </c>
      <c r="E284" s="47">
        <v>0</v>
      </c>
      <c r="F284" s="14">
        <v>0</v>
      </c>
      <c r="G284" s="14">
        <f t="shared" si="31"/>
        <v>0</v>
      </c>
    </row>
    <row r="285" spans="1:7" x14ac:dyDescent="0.2">
      <c r="A285" s="15" t="s">
        <v>215</v>
      </c>
      <c r="B285" s="10">
        <v>27.42</v>
      </c>
      <c r="C285" s="11">
        <f>B285*195</f>
        <v>5346.9000000000005</v>
      </c>
      <c r="D285" s="12">
        <f t="shared" si="28"/>
        <v>4277.5200000000004</v>
      </c>
      <c r="E285" s="48">
        <v>5.32</v>
      </c>
      <c r="F285" s="49">
        <v>511</v>
      </c>
      <c r="G285" s="49">
        <v>364</v>
      </c>
    </row>
    <row r="286" spans="1:7" x14ac:dyDescent="0.2">
      <c r="A286" s="50" t="s">
        <v>216</v>
      </c>
      <c r="B286" s="51">
        <v>0</v>
      </c>
      <c r="C286" s="52">
        <v>0</v>
      </c>
      <c r="D286" s="53">
        <v>0</v>
      </c>
      <c r="E286" s="54">
        <v>0.26</v>
      </c>
      <c r="F286" s="55">
        <v>23</v>
      </c>
      <c r="G286" s="55">
        <v>17</v>
      </c>
    </row>
    <row r="287" spans="1:7" x14ac:dyDescent="0.2">
      <c r="A287" s="15" t="s">
        <v>217</v>
      </c>
      <c r="B287" s="16">
        <f t="shared" ref="B287:G287" si="36">SUM(B251:B286)</f>
        <v>94.79000000000002</v>
      </c>
      <c r="C287" s="17">
        <f t="shared" si="36"/>
        <v>18484.05</v>
      </c>
      <c r="D287" s="43">
        <f t="shared" si="36"/>
        <v>14787.240000000002</v>
      </c>
      <c r="E287" s="16">
        <f t="shared" si="36"/>
        <v>60.95</v>
      </c>
      <c r="F287" s="17">
        <f t="shared" si="36"/>
        <v>17752</v>
      </c>
      <c r="G287" s="17">
        <f t="shared" si="36"/>
        <v>12285</v>
      </c>
    </row>
    <row r="288" spans="1:7" x14ac:dyDescent="0.2">
      <c r="A288" s="40" t="s">
        <v>218</v>
      </c>
      <c r="B288" s="41">
        <f>SUM(B287,B250)</f>
        <v>113.46360000000001</v>
      </c>
      <c r="C288" s="42">
        <f>C250+C287</f>
        <v>21865.248</v>
      </c>
      <c r="D288" s="43">
        <f>D250+D287</f>
        <v>17492.198400000001</v>
      </c>
      <c r="E288" s="41">
        <f>E250+E287</f>
        <v>109.8707</v>
      </c>
      <c r="F288" s="42">
        <f>F250+F287</f>
        <v>24785.300000000003</v>
      </c>
      <c r="G288" s="42">
        <f>SUM(G250,G287)</f>
        <v>17322.28</v>
      </c>
    </row>
    <row r="289" spans="1:7" x14ac:dyDescent="0.2">
      <c r="A289" s="56" t="s">
        <v>404</v>
      </c>
      <c r="B289" s="57">
        <f t="shared" ref="B289:G289" si="37">SUM(B288,B195)</f>
        <v>5454.9932999999983</v>
      </c>
      <c r="C289" s="58">
        <f t="shared" si="37"/>
        <v>694697.29500000016</v>
      </c>
      <c r="D289" s="43">
        <f t="shared" si="37"/>
        <v>488474.63129999995</v>
      </c>
      <c r="E289" s="57">
        <f t="shared" si="37"/>
        <v>5116.1225000000004</v>
      </c>
      <c r="F289" s="58">
        <f t="shared" si="37"/>
        <v>512437.62142857141</v>
      </c>
      <c r="G289" s="58">
        <f t="shared" si="37"/>
        <v>354695.28</v>
      </c>
    </row>
    <row r="290" spans="1:7" x14ac:dyDescent="0.2">
      <c r="A290" s="29"/>
      <c r="B290" s="38"/>
      <c r="C290" s="38"/>
      <c r="D290" s="38"/>
      <c r="E290" s="32"/>
      <c r="F290" s="38"/>
      <c r="G290" s="38"/>
    </row>
    <row r="291" spans="1:7" x14ac:dyDescent="0.2">
      <c r="A291" s="59" t="s">
        <v>219</v>
      </c>
      <c r="B291" s="32"/>
      <c r="C291" s="38"/>
      <c r="D291" s="38"/>
      <c r="E291" s="32"/>
      <c r="F291" s="32"/>
      <c r="G291" s="49"/>
    </row>
    <row r="292" spans="1:7" x14ac:dyDescent="0.2">
      <c r="A292" s="59" t="s">
        <v>220</v>
      </c>
      <c r="B292" s="38"/>
      <c r="C292" s="38"/>
      <c r="D292" s="38"/>
      <c r="E292" s="32"/>
      <c r="F292" s="38"/>
      <c r="G292" s="38"/>
    </row>
    <row r="293" spans="1:7" x14ac:dyDescent="0.2">
      <c r="A293" s="59" t="s">
        <v>226</v>
      </c>
      <c r="B293" s="38"/>
      <c r="C293" s="38"/>
      <c r="D293" s="38"/>
      <c r="E293" s="32"/>
      <c r="F293" s="38"/>
      <c r="G293" s="38"/>
    </row>
    <row r="294" spans="1:7" x14ac:dyDescent="0.2">
      <c r="A294" s="29"/>
      <c r="B294" s="38"/>
      <c r="C294" s="38"/>
      <c r="D294" s="38"/>
      <c r="E294" s="32"/>
      <c r="F294" s="38"/>
      <c r="G294" s="38"/>
    </row>
    <row r="295" spans="1:7" x14ac:dyDescent="0.2">
      <c r="A295" s="15" t="s">
        <v>225</v>
      </c>
      <c r="B295" s="16">
        <v>83.48</v>
      </c>
      <c r="C295" s="17">
        <f>B295*140</f>
        <v>11687.2</v>
      </c>
      <c r="D295" s="17">
        <f>C295*70/100</f>
        <v>8181.04</v>
      </c>
      <c r="E295" s="16">
        <v>82.04</v>
      </c>
      <c r="F295" s="17">
        <v>11106</v>
      </c>
      <c r="G295" s="17">
        <v>7754</v>
      </c>
    </row>
    <row r="296" spans="1:7" x14ac:dyDescent="0.2">
      <c r="A296" s="29"/>
      <c r="B296" s="38"/>
      <c r="C296" s="38"/>
      <c r="D296" s="38"/>
      <c r="E296" s="32"/>
      <c r="F296" s="38"/>
      <c r="G296" s="38"/>
    </row>
    <row r="297" spans="1:7" x14ac:dyDescent="0.2">
      <c r="A297" s="29" t="s">
        <v>224</v>
      </c>
      <c r="B297" s="38"/>
      <c r="C297" s="38"/>
      <c r="D297" s="38"/>
      <c r="E297" s="32"/>
      <c r="F297" s="38"/>
      <c r="G297" s="38"/>
    </row>
    <row r="298" spans="1:7" x14ac:dyDescent="0.2">
      <c r="A298" s="60" t="s">
        <v>428</v>
      </c>
      <c r="B298" s="38"/>
      <c r="C298" s="38"/>
      <c r="D298" s="38"/>
      <c r="E298" s="32"/>
      <c r="F298" s="38"/>
      <c r="G298" s="38"/>
    </row>
  </sheetData>
  <mergeCells count="2">
    <mergeCell ref="C1:D1"/>
    <mergeCell ref="F1:G1"/>
  </mergeCells>
  <printOptions horizontalCentered="1" gridLines="1"/>
  <pageMargins left="0.11811023622047245" right="0.11811023622047245" top="0.47244094488188981" bottom="0.35433070866141736" header="0.23622047244094491" footer="0.15748031496062992"/>
  <pageSetup paperSize="9" orientation="portrait" r:id="rId1"/>
  <headerFooter>
    <oddHeader>&amp;C&amp;"Times New Roman,Corsivo"Superficie e produzione dei vini D.O.C. ed I.G.T. dell'Alto Adige</oddHeader>
    <oddFooter>&amp;L&amp;"Times New Roman,Normale"ODC_STAT_03_2019_AV_STAT&amp;R&amp;"Times New Roman,Normale"&amp;P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DOC_IGT_dt</vt:lpstr>
      <vt:lpstr>DOC_IGT_ital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 Christine</dc:creator>
  <cp:lastModifiedBy>Plank Christine</cp:lastModifiedBy>
  <cp:lastPrinted>2019-05-06T08:04:01Z</cp:lastPrinted>
  <dcterms:created xsi:type="dcterms:W3CDTF">2019-03-04T14:04:18Z</dcterms:created>
  <dcterms:modified xsi:type="dcterms:W3CDTF">2019-05-08T09:12:29Z</dcterms:modified>
</cp:coreProperties>
</file>