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ODC\5_KOMM\5_6_Statistiken\WBR\Statistik WBR 2021\"/>
    </mc:Choice>
  </mc:AlternateContent>
  <xr:revisionPtr revIDLastSave="0" documentId="13_ncr:1_{5F5AA8DF-9769-4691-B54A-F33F385F6357}" xr6:coauthVersionLast="46" xr6:coauthVersionMax="46" xr10:uidLastSave="{00000000-0000-0000-0000-000000000000}"/>
  <bookViews>
    <workbookView xWindow="-120" yWindow="-120" windowWidth="29040" windowHeight="15990" xr2:uid="{00000000-000D-0000-FFFF-FFFF00000000}"/>
  </bookViews>
  <sheets>
    <sheet name="DOC_IGT_dt" sheetId="1" r:id="rId1"/>
    <sheet name="DOC_IGT_ital" sheetId="2" r:id="rId2"/>
  </sheets>
  <definedNames>
    <definedName name="_xlnm.Print_Area" localSheetId="1">DOC_IGT_ital!$A$1:$G$322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2" l="1"/>
  <c r="G16" i="1"/>
  <c r="G56" i="1" l="1"/>
  <c r="G56" i="2"/>
  <c r="F56" i="1"/>
  <c r="F56" i="2"/>
  <c r="E56" i="1"/>
  <c r="E56" i="2"/>
  <c r="B124" i="1" l="1"/>
  <c r="B124" i="2"/>
  <c r="G173" i="1" l="1"/>
  <c r="G173" i="2"/>
  <c r="F173" i="1"/>
  <c r="F173" i="2"/>
  <c r="E173" i="1"/>
  <c r="E173" i="2"/>
  <c r="B173" i="1"/>
  <c r="B173" i="2"/>
  <c r="G146" i="2"/>
  <c r="F146" i="2"/>
  <c r="E146" i="2"/>
  <c r="G146" i="1"/>
  <c r="F146" i="1"/>
  <c r="E146" i="1"/>
  <c r="D146" i="2"/>
  <c r="D146" i="1"/>
  <c r="C146" i="2"/>
  <c r="C146" i="1"/>
  <c r="B146" i="2"/>
  <c r="B146" i="1"/>
  <c r="G164" i="2"/>
  <c r="G164" i="1"/>
  <c r="F164" i="2"/>
  <c r="F164" i="1"/>
  <c r="E164" i="2"/>
  <c r="E164" i="1"/>
  <c r="D164" i="2"/>
  <c r="C164" i="2"/>
  <c r="D164" i="1"/>
  <c r="C164" i="1"/>
  <c r="B164" i="2"/>
  <c r="B164" i="1"/>
  <c r="C292" i="2"/>
  <c r="D292" i="2" s="1"/>
  <c r="C292" i="1"/>
  <c r="D292" i="1" s="1"/>
  <c r="C243" i="2"/>
  <c r="C243" i="1"/>
  <c r="C242" i="2"/>
  <c r="C242" i="1"/>
  <c r="C259" i="2"/>
  <c r="C259" i="1"/>
  <c r="C258" i="2"/>
  <c r="C258" i="1"/>
  <c r="C310" i="2"/>
  <c r="D310" i="2" s="1"/>
  <c r="C310" i="1"/>
  <c r="D310" i="1" s="1"/>
  <c r="C287" i="2"/>
  <c r="D287" i="2" s="1"/>
  <c r="C287" i="1"/>
  <c r="D287" i="1" s="1"/>
  <c r="C282" i="2"/>
  <c r="D282" i="2" s="1"/>
  <c r="C282" i="1"/>
  <c r="D282" i="1" s="1"/>
  <c r="C275" i="2"/>
  <c r="D275" i="2" s="1"/>
  <c r="C274" i="2"/>
  <c r="D274" i="2" s="1"/>
  <c r="C275" i="1"/>
  <c r="D275" i="1" s="1"/>
  <c r="C274" i="1"/>
  <c r="D274" i="1" s="1"/>
  <c r="C246" i="2"/>
  <c r="D246" i="2" s="1"/>
  <c r="C246" i="1"/>
  <c r="D246" i="1" s="1"/>
  <c r="C217" i="2"/>
  <c r="D217" i="2" s="1"/>
  <c r="C217" i="1"/>
  <c r="D217" i="1" s="1"/>
  <c r="C191" i="2"/>
  <c r="C191" i="1"/>
  <c r="C58" i="2"/>
  <c r="C58" i="1"/>
  <c r="C36" i="2"/>
  <c r="C36" i="1"/>
  <c r="C193" i="2"/>
  <c r="C193" i="1"/>
  <c r="C131" i="2"/>
  <c r="C131" i="1"/>
  <c r="C130" i="2"/>
  <c r="C130" i="1"/>
  <c r="C269" i="1" l="1"/>
  <c r="D269" i="1" s="1"/>
  <c r="C269" i="2"/>
  <c r="D269" i="2" s="1"/>
  <c r="C278" i="1"/>
  <c r="D278" i="1" s="1"/>
  <c r="C278" i="2"/>
  <c r="D278" i="2" s="1"/>
  <c r="C272" i="1"/>
  <c r="D272" i="1" s="1"/>
  <c r="C272" i="2"/>
  <c r="D272" i="2" s="1"/>
  <c r="C288" i="1"/>
  <c r="D288" i="1" s="1"/>
  <c r="C288" i="2"/>
  <c r="D288" i="2" s="1"/>
  <c r="C102" i="2" l="1"/>
  <c r="C102" i="1"/>
  <c r="C104" i="2"/>
  <c r="C104" i="1"/>
  <c r="C73" i="2"/>
  <c r="C73" i="1"/>
  <c r="C97" i="2"/>
  <c r="C97" i="1"/>
  <c r="C92" i="2"/>
  <c r="C92" i="1"/>
  <c r="C83" i="2"/>
  <c r="C83" i="1"/>
  <c r="C79" i="2"/>
  <c r="C79" i="1"/>
  <c r="C41" i="2"/>
  <c r="C41" i="1"/>
  <c r="C30" i="2"/>
  <c r="C30" i="1"/>
  <c r="C63" i="2"/>
  <c r="C63" i="1"/>
  <c r="C45" i="2"/>
  <c r="C47" i="2" s="1"/>
  <c r="C45" i="1"/>
  <c r="C47" i="1" s="1"/>
  <c r="C49" i="2"/>
  <c r="C49" i="1"/>
  <c r="C53" i="2"/>
  <c r="C53" i="1"/>
  <c r="C24" i="2"/>
  <c r="C24" i="1"/>
  <c r="C65" i="2"/>
  <c r="C65" i="1"/>
  <c r="C201" i="2"/>
  <c r="C201" i="1"/>
  <c r="C197" i="2"/>
  <c r="C199" i="2" s="1"/>
  <c r="C197" i="1"/>
  <c r="C199" i="1" s="1"/>
  <c r="C179" i="2"/>
  <c r="C179" i="1"/>
  <c r="C187" i="2"/>
  <c r="C187" i="1"/>
  <c r="C189" i="2"/>
  <c r="C189" i="1"/>
  <c r="C185" i="2"/>
  <c r="C185" i="1"/>
  <c r="C183" i="2"/>
  <c r="C183" i="1"/>
  <c r="C175" i="2"/>
  <c r="C175" i="1"/>
  <c r="C127" i="2"/>
  <c r="C127" i="1"/>
  <c r="C126" i="2"/>
  <c r="C126" i="1"/>
  <c r="C119" i="2"/>
  <c r="C119" i="1"/>
  <c r="C118" i="2"/>
  <c r="C118" i="1"/>
  <c r="C136" i="2"/>
  <c r="C136" i="1"/>
  <c r="C123" i="2"/>
  <c r="C123" i="1"/>
  <c r="C122" i="2"/>
  <c r="C122" i="1"/>
  <c r="C113" i="2"/>
  <c r="C113" i="1"/>
  <c r="C112" i="2"/>
  <c r="C112" i="1"/>
  <c r="C139" i="2"/>
  <c r="C139" i="1"/>
  <c r="C138" i="2"/>
  <c r="C138" i="1"/>
  <c r="C157" i="2"/>
  <c r="C157" i="1"/>
  <c r="C166" i="2"/>
  <c r="C166" i="1"/>
  <c r="C155" i="2"/>
  <c r="C155" i="1"/>
  <c r="C170" i="2"/>
  <c r="C173" i="2" s="1"/>
  <c r="C170" i="1"/>
  <c r="C173" i="1" s="1"/>
  <c r="C148" i="2"/>
  <c r="C148" i="1"/>
  <c r="C11" i="2"/>
  <c r="C11" i="1"/>
  <c r="C10" i="2"/>
  <c r="C10" i="1"/>
  <c r="C124" i="2" l="1"/>
  <c r="C124" i="1"/>
  <c r="C302" i="2"/>
  <c r="D302" i="2" s="1"/>
  <c r="C302" i="1"/>
  <c r="D302" i="1" s="1"/>
  <c r="C142" i="2"/>
  <c r="C142" i="1"/>
  <c r="B142" i="2"/>
  <c r="B142" i="1"/>
  <c r="C116" i="2"/>
  <c r="C116" i="1"/>
  <c r="B116" i="2"/>
  <c r="B116" i="1"/>
  <c r="B39" i="2"/>
  <c r="B39" i="1"/>
  <c r="D193" i="2" l="1"/>
  <c r="D193" i="1"/>
  <c r="D179" i="2" l="1"/>
  <c r="D179" i="1"/>
  <c r="C56" i="2"/>
  <c r="C56" i="1"/>
  <c r="B56" i="2"/>
  <c r="B56" i="1"/>
  <c r="C51" i="1"/>
  <c r="C51" i="2"/>
  <c r="B51" i="2"/>
  <c r="B51" i="1"/>
  <c r="D195" i="1"/>
  <c r="D195" i="2"/>
  <c r="C195" i="1"/>
  <c r="C195" i="2"/>
  <c r="B195" i="1"/>
  <c r="B195" i="2"/>
  <c r="G181" i="1" l="1"/>
  <c r="G181" i="2"/>
  <c r="E181" i="2"/>
  <c r="F181" i="2"/>
  <c r="E181" i="1"/>
  <c r="F181" i="1"/>
  <c r="G195" i="1"/>
  <c r="G195" i="2"/>
  <c r="F195" i="1"/>
  <c r="F195" i="2"/>
  <c r="E195" i="1"/>
  <c r="E195" i="2"/>
  <c r="G110" i="1" l="1"/>
  <c r="G110" i="2"/>
  <c r="F110" i="1"/>
  <c r="F110" i="2"/>
  <c r="E110" i="1"/>
  <c r="E110" i="2"/>
  <c r="E51" i="2"/>
  <c r="F51" i="2"/>
  <c r="G51" i="2"/>
  <c r="E51" i="1"/>
  <c r="F51" i="1"/>
  <c r="G51" i="1"/>
  <c r="E271" i="2" l="1"/>
  <c r="E274" i="2"/>
  <c r="E276" i="2"/>
  <c r="E295" i="2"/>
  <c r="E300" i="2"/>
  <c r="E271" i="1"/>
  <c r="E274" i="1"/>
  <c r="E276" i="1"/>
  <c r="E295" i="1"/>
  <c r="E300" i="1"/>
  <c r="C307" i="2"/>
  <c r="D307" i="2" s="1"/>
  <c r="C307" i="1"/>
  <c r="D307" i="1" s="1"/>
  <c r="C268" i="2"/>
  <c r="D268" i="2" s="1"/>
  <c r="C270" i="2"/>
  <c r="C271" i="2"/>
  <c r="C273" i="2"/>
  <c r="C268" i="1"/>
  <c r="D268" i="1" s="1"/>
  <c r="C270" i="1"/>
  <c r="C271" i="1"/>
  <c r="C273" i="1"/>
  <c r="G199" i="1" l="1"/>
  <c r="G199" i="2"/>
  <c r="C289" i="1" l="1"/>
  <c r="D289" i="1" s="1"/>
  <c r="C289" i="2"/>
  <c r="D289" i="2" s="1"/>
  <c r="E311" i="1" l="1"/>
  <c r="F311" i="1"/>
  <c r="E311" i="2"/>
  <c r="F311" i="2"/>
  <c r="D187" i="1" l="1"/>
  <c r="D187" i="2"/>
  <c r="E16" i="2" l="1"/>
  <c r="F16" i="2"/>
  <c r="E16" i="1"/>
  <c r="F16" i="1"/>
  <c r="C265" i="2" l="1"/>
  <c r="D265" i="2" s="1"/>
  <c r="C265" i="1"/>
  <c r="D265" i="1" s="1"/>
  <c r="C290" i="2"/>
  <c r="C290" i="1"/>
  <c r="C295" i="2"/>
  <c r="D295" i="2" s="1"/>
  <c r="C295" i="1"/>
  <c r="D295" i="1" s="1"/>
  <c r="C209" i="2"/>
  <c r="C209" i="1"/>
  <c r="C210" i="2"/>
  <c r="D210" i="2" s="1"/>
  <c r="C210" i="1"/>
  <c r="D210" i="1" s="1"/>
  <c r="C221" i="2"/>
  <c r="D221" i="2" s="1"/>
  <c r="C221" i="1"/>
  <c r="D221" i="1" s="1"/>
  <c r="C226" i="2"/>
  <c r="D226" i="2" s="1"/>
  <c r="C226" i="1"/>
  <c r="D226" i="1" s="1"/>
  <c r="C228" i="2"/>
  <c r="D228" i="2" s="1"/>
  <c r="C228" i="1"/>
  <c r="D228" i="1" s="1"/>
  <c r="C238" i="2"/>
  <c r="D238" i="2" s="1"/>
  <c r="C238" i="1"/>
  <c r="D238" i="1" s="1"/>
  <c r="C244" i="2"/>
  <c r="D244" i="2" s="1"/>
  <c r="C244" i="1"/>
  <c r="D244" i="1" s="1"/>
  <c r="C245" i="2"/>
  <c r="D245" i="2" s="1"/>
  <c r="C245" i="1"/>
  <c r="D245" i="1" s="1"/>
  <c r="C239" i="2"/>
  <c r="D239" i="2" s="1"/>
  <c r="C239" i="1"/>
  <c r="D239" i="1" s="1"/>
  <c r="D259" i="2"/>
  <c r="D259" i="1"/>
  <c r="C241" i="2"/>
  <c r="C241" i="1"/>
  <c r="C177" i="2"/>
  <c r="C177" i="1"/>
  <c r="C319" i="1" l="1"/>
  <c r="D319" i="1" s="1"/>
  <c r="C319" i="2"/>
  <c r="D319" i="2" s="1"/>
  <c r="D110" i="1" l="1"/>
  <c r="C110" i="1"/>
  <c r="B110" i="1"/>
  <c r="D110" i="2"/>
  <c r="C110" i="2"/>
  <c r="B110" i="2"/>
  <c r="D241" i="2" l="1"/>
  <c r="D241" i="1"/>
  <c r="B311" i="1" l="1"/>
  <c r="C309" i="1"/>
  <c r="D309" i="1" s="1"/>
  <c r="C308" i="1"/>
  <c r="D308" i="1" s="1"/>
  <c r="C306" i="1"/>
  <c r="D306" i="1" s="1"/>
  <c r="C304" i="1"/>
  <c r="D304" i="1" s="1"/>
  <c r="C303" i="1"/>
  <c r="D303" i="1" s="1"/>
  <c r="C301" i="1"/>
  <c r="D301" i="1" s="1"/>
  <c r="G300" i="1"/>
  <c r="C300" i="1"/>
  <c r="D300" i="1" s="1"/>
  <c r="C299" i="1"/>
  <c r="D299" i="1" s="1"/>
  <c r="C298" i="1"/>
  <c r="D298" i="1" s="1"/>
  <c r="C297" i="1"/>
  <c r="D297" i="1" s="1"/>
  <c r="C296" i="1"/>
  <c r="D296" i="1" s="1"/>
  <c r="G295" i="1"/>
  <c r="C294" i="1"/>
  <c r="D294" i="1" s="1"/>
  <c r="C293" i="1"/>
  <c r="D293" i="1" s="1"/>
  <c r="C291" i="1"/>
  <c r="D291" i="1" s="1"/>
  <c r="D290" i="1"/>
  <c r="C286" i="1"/>
  <c r="D286" i="1" s="1"/>
  <c r="C285" i="1"/>
  <c r="D285" i="1" s="1"/>
  <c r="C284" i="1"/>
  <c r="D284" i="1" s="1"/>
  <c r="C283" i="1"/>
  <c r="D283" i="1" s="1"/>
  <c r="C281" i="1"/>
  <c r="D281" i="1" s="1"/>
  <c r="C280" i="1"/>
  <c r="D280" i="1" s="1"/>
  <c r="C277" i="1"/>
  <c r="D277" i="1" s="1"/>
  <c r="C276" i="1"/>
  <c r="D276" i="1" s="1"/>
  <c r="D273" i="1"/>
  <c r="G271" i="1"/>
  <c r="D271" i="1"/>
  <c r="D270" i="1"/>
  <c r="C267" i="1"/>
  <c r="D267" i="1" s="1"/>
  <c r="C266" i="1"/>
  <c r="C264" i="1"/>
  <c r="D264" i="1" s="1"/>
  <c r="G263" i="1"/>
  <c r="F263" i="1"/>
  <c r="E263" i="1"/>
  <c r="B263" i="1"/>
  <c r="C262" i="1"/>
  <c r="D262" i="1" s="1"/>
  <c r="C261" i="1"/>
  <c r="D261" i="1" s="1"/>
  <c r="C260" i="1"/>
  <c r="D260" i="1" s="1"/>
  <c r="D258" i="1"/>
  <c r="C257" i="1"/>
  <c r="D257" i="1" s="1"/>
  <c r="C256" i="1"/>
  <c r="D256" i="1" s="1"/>
  <c r="C255" i="1"/>
  <c r="D255" i="1" s="1"/>
  <c r="C254" i="1"/>
  <c r="D254" i="1" s="1"/>
  <c r="C253" i="1"/>
  <c r="D253" i="1" s="1"/>
  <c r="C252" i="1"/>
  <c r="D252" i="1" s="1"/>
  <c r="C251" i="1"/>
  <c r="D251" i="1" s="1"/>
  <c r="C250" i="1"/>
  <c r="D250" i="1" s="1"/>
  <c r="C249" i="1"/>
  <c r="D249" i="1" s="1"/>
  <c r="C248" i="1"/>
  <c r="D248" i="1" s="1"/>
  <c r="C247" i="1"/>
  <c r="D247" i="1" s="1"/>
  <c r="D243" i="1"/>
  <c r="D242" i="1"/>
  <c r="C240" i="1"/>
  <c r="D240" i="1" s="1"/>
  <c r="C237" i="1"/>
  <c r="D237" i="1" s="1"/>
  <c r="C236" i="1"/>
  <c r="D236" i="1" s="1"/>
  <c r="C235" i="1"/>
  <c r="D235" i="1" s="1"/>
  <c r="C234" i="1"/>
  <c r="D234" i="1" s="1"/>
  <c r="C233" i="1"/>
  <c r="D233" i="1" s="1"/>
  <c r="C232" i="1"/>
  <c r="D232" i="1" s="1"/>
  <c r="C231" i="1"/>
  <c r="D231" i="1" s="1"/>
  <c r="C230" i="1"/>
  <c r="D230" i="1" s="1"/>
  <c r="C229" i="1"/>
  <c r="D229" i="1" s="1"/>
  <c r="C227" i="1"/>
  <c r="D227" i="1" s="1"/>
  <c r="C225" i="1"/>
  <c r="D225" i="1" s="1"/>
  <c r="C224" i="1"/>
  <c r="D224" i="1" s="1"/>
  <c r="C223" i="1"/>
  <c r="D223" i="1" s="1"/>
  <c r="C222" i="1"/>
  <c r="D222" i="1" s="1"/>
  <c r="C220" i="1"/>
  <c r="D220" i="1" s="1"/>
  <c r="C219" i="1"/>
  <c r="D219" i="1" s="1"/>
  <c r="C218" i="1"/>
  <c r="D218" i="1" s="1"/>
  <c r="C216" i="1"/>
  <c r="D216" i="1" s="1"/>
  <c r="C215" i="1"/>
  <c r="D215" i="1" s="1"/>
  <c r="C214" i="1"/>
  <c r="D214" i="1" s="1"/>
  <c r="C213" i="1"/>
  <c r="D213" i="1" s="1"/>
  <c r="C212" i="1"/>
  <c r="D212" i="1" s="1"/>
  <c r="C211" i="1"/>
  <c r="D209" i="1"/>
  <c r="D201" i="1"/>
  <c r="F199" i="1"/>
  <c r="E199" i="1"/>
  <c r="B199" i="1"/>
  <c r="D197" i="1"/>
  <c r="D199" i="1" s="1"/>
  <c r="D189" i="1"/>
  <c r="D185" i="1"/>
  <c r="D183" i="1"/>
  <c r="C181" i="1"/>
  <c r="D181" i="1" s="1"/>
  <c r="G177" i="1"/>
  <c r="F177" i="1"/>
  <c r="E177" i="1"/>
  <c r="B177" i="1"/>
  <c r="D177" i="1" s="1"/>
  <c r="D175" i="1"/>
  <c r="G168" i="1"/>
  <c r="F168" i="1"/>
  <c r="E168" i="1"/>
  <c r="B168" i="1"/>
  <c r="D166" i="1"/>
  <c r="D168" i="1" s="1"/>
  <c r="G160" i="1"/>
  <c r="F160" i="1"/>
  <c r="E160" i="1"/>
  <c r="B160" i="1"/>
  <c r="C160" i="1"/>
  <c r="D155" i="1"/>
  <c r="C153" i="1"/>
  <c r="D153" i="1" s="1"/>
  <c r="G151" i="1"/>
  <c r="F151" i="1"/>
  <c r="E151" i="1"/>
  <c r="B151" i="1"/>
  <c r="D148" i="1"/>
  <c r="D151" i="1" s="1"/>
  <c r="G142" i="1"/>
  <c r="F142" i="1"/>
  <c r="E142" i="1"/>
  <c r="D138" i="1"/>
  <c r="D136" i="1"/>
  <c r="G134" i="1"/>
  <c r="F134" i="1"/>
  <c r="E134" i="1"/>
  <c r="B134" i="1"/>
  <c r="D131" i="1"/>
  <c r="D130" i="1"/>
  <c r="G128" i="1"/>
  <c r="F128" i="1"/>
  <c r="E128" i="1"/>
  <c r="B128" i="1"/>
  <c r="D127" i="1"/>
  <c r="D126" i="1"/>
  <c r="G124" i="1"/>
  <c r="F124" i="1"/>
  <c r="E124" i="1"/>
  <c r="D123" i="1"/>
  <c r="F120" i="1"/>
  <c r="E120" i="1"/>
  <c r="B120" i="1"/>
  <c r="D119" i="1"/>
  <c r="G116" i="1"/>
  <c r="F116" i="1"/>
  <c r="E116" i="1"/>
  <c r="D113" i="1"/>
  <c r="D104" i="1"/>
  <c r="D102" i="1"/>
  <c r="G100" i="1"/>
  <c r="F100" i="1"/>
  <c r="E100" i="1"/>
  <c r="B100" i="1"/>
  <c r="C100" i="1"/>
  <c r="G95" i="1"/>
  <c r="F95" i="1"/>
  <c r="E95" i="1"/>
  <c r="B95" i="1"/>
  <c r="D92" i="1"/>
  <c r="D95" i="1" s="1"/>
  <c r="C90" i="1"/>
  <c r="D90" i="1" s="1"/>
  <c r="G88" i="1"/>
  <c r="F88" i="1"/>
  <c r="E88" i="1"/>
  <c r="B88" i="1"/>
  <c r="G81" i="1"/>
  <c r="F81" i="1"/>
  <c r="E81" i="1"/>
  <c r="B81" i="1"/>
  <c r="D79" i="1"/>
  <c r="D81" i="1" s="1"/>
  <c r="G77" i="1"/>
  <c r="F77" i="1"/>
  <c r="E77" i="1"/>
  <c r="B77" i="1"/>
  <c r="C77" i="1"/>
  <c r="C71" i="1"/>
  <c r="D71" i="1" s="1"/>
  <c r="G69" i="1"/>
  <c r="F69" i="1"/>
  <c r="E69" i="1"/>
  <c r="B69" i="1"/>
  <c r="D65" i="1"/>
  <c r="D69" i="1" s="1"/>
  <c r="D63" i="1"/>
  <c r="G61" i="1"/>
  <c r="F61" i="1"/>
  <c r="E61" i="1"/>
  <c r="B61" i="1"/>
  <c r="D58" i="1"/>
  <c r="D61" i="1" s="1"/>
  <c r="D53" i="1"/>
  <c r="D56" i="1" s="1"/>
  <c r="D49" i="1"/>
  <c r="D51" i="1" s="1"/>
  <c r="G47" i="1"/>
  <c r="F47" i="1"/>
  <c r="E47" i="1"/>
  <c r="B47" i="1"/>
  <c r="D45" i="1"/>
  <c r="D47" i="1" s="1"/>
  <c r="G43" i="1"/>
  <c r="F43" i="1"/>
  <c r="E43" i="1"/>
  <c r="B43" i="1"/>
  <c r="D41" i="1"/>
  <c r="D43" i="1" s="1"/>
  <c r="G39" i="1"/>
  <c r="F39" i="1"/>
  <c r="E39" i="1"/>
  <c r="C39" i="1"/>
  <c r="G34" i="1"/>
  <c r="F34" i="1"/>
  <c r="E34" i="1"/>
  <c r="B34" i="1"/>
  <c r="D30" i="1"/>
  <c r="D34" i="1" s="1"/>
  <c r="G28" i="1"/>
  <c r="F28" i="1"/>
  <c r="E28" i="1"/>
  <c r="B28" i="1"/>
  <c r="D24" i="1"/>
  <c r="D28" i="1" s="1"/>
  <c r="C22" i="1"/>
  <c r="D22" i="1" s="1"/>
  <c r="G20" i="1"/>
  <c r="F20" i="1"/>
  <c r="E20" i="1"/>
  <c r="B20" i="1"/>
  <c r="C19" i="1"/>
  <c r="D19" i="1" s="1"/>
  <c r="C18" i="1"/>
  <c r="D18" i="1" s="1"/>
  <c r="B16" i="1"/>
  <c r="D11" i="1"/>
  <c r="D10" i="1"/>
  <c r="G8" i="1"/>
  <c r="G207" i="1" s="1"/>
  <c r="F8" i="1"/>
  <c r="E8" i="1"/>
  <c r="B8" i="1"/>
  <c r="C3" i="1"/>
  <c r="D3" i="1" s="1"/>
  <c r="B311" i="2"/>
  <c r="C309" i="2"/>
  <c r="D309" i="2" s="1"/>
  <c r="C308" i="2"/>
  <c r="D308" i="2" s="1"/>
  <c r="C306" i="2"/>
  <c r="D306" i="2" s="1"/>
  <c r="C304" i="2"/>
  <c r="D304" i="2" s="1"/>
  <c r="C303" i="2"/>
  <c r="D303" i="2" s="1"/>
  <c r="C301" i="2"/>
  <c r="D301" i="2" s="1"/>
  <c r="G300" i="2"/>
  <c r="C300" i="2"/>
  <c r="D300" i="2" s="1"/>
  <c r="C299" i="2"/>
  <c r="D299" i="2" s="1"/>
  <c r="C298" i="2"/>
  <c r="D298" i="2" s="1"/>
  <c r="C297" i="2"/>
  <c r="D297" i="2" s="1"/>
  <c r="C296" i="2"/>
  <c r="D296" i="2" s="1"/>
  <c r="G295" i="2"/>
  <c r="C294" i="2"/>
  <c r="D294" i="2" s="1"/>
  <c r="C293" i="2"/>
  <c r="D293" i="2" s="1"/>
  <c r="C291" i="2"/>
  <c r="D291" i="2" s="1"/>
  <c r="D290" i="2"/>
  <c r="C286" i="2"/>
  <c r="D286" i="2" s="1"/>
  <c r="C285" i="2"/>
  <c r="D285" i="2" s="1"/>
  <c r="C284" i="2"/>
  <c r="D284" i="2" s="1"/>
  <c r="C283" i="2"/>
  <c r="D283" i="2" s="1"/>
  <c r="C281" i="2"/>
  <c r="D281" i="2" s="1"/>
  <c r="C280" i="2"/>
  <c r="D280" i="2" s="1"/>
  <c r="C277" i="2"/>
  <c r="D277" i="2" s="1"/>
  <c r="C276" i="2"/>
  <c r="D276" i="2" s="1"/>
  <c r="D273" i="2"/>
  <c r="G271" i="2"/>
  <c r="D271" i="2"/>
  <c r="D270" i="2"/>
  <c r="C267" i="2"/>
  <c r="D267" i="2" s="1"/>
  <c r="C266" i="2"/>
  <c r="D266" i="2" s="1"/>
  <c r="C264" i="2"/>
  <c r="D264" i="2" s="1"/>
  <c r="G263" i="2"/>
  <c r="F263" i="2"/>
  <c r="E263" i="2"/>
  <c r="B263" i="2"/>
  <c r="C262" i="2"/>
  <c r="D262" i="2" s="1"/>
  <c r="C261" i="2"/>
  <c r="D261" i="2" s="1"/>
  <c r="C260" i="2"/>
  <c r="D260" i="2" s="1"/>
  <c r="D258" i="2"/>
  <c r="C257" i="2"/>
  <c r="D257" i="2" s="1"/>
  <c r="C256" i="2"/>
  <c r="D256" i="2" s="1"/>
  <c r="C255" i="2"/>
  <c r="D255" i="2" s="1"/>
  <c r="C254" i="2"/>
  <c r="D254" i="2" s="1"/>
  <c r="C253" i="2"/>
  <c r="D253" i="2" s="1"/>
  <c r="C252" i="2"/>
  <c r="D252" i="2" s="1"/>
  <c r="C251" i="2"/>
  <c r="D251" i="2" s="1"/>
  <c r="C250" i="2"/>
  <c r="D250" i="2" s="1"/>
  <c r="C249" i="2"/>
  <c r="D249" i="2" s="1"/>
  <c r="C248" i="2"/>
  <c r="D248" i="2" s="1"/>
  <c r="C247" i="2"/>
  <c r="D247" i="2" s="1"/>
  <c r="D243" i="2"/>
  <c r="D242" i="2"/>
  <c r="C240" i="2"/>
  <c r="D240" i="2" s="1"/>
  <c r="C237" i="2"/>
  <c r="D237" i="2" s="1"/>
  <c r="C236" i="2"/>
  <c r="D236" i="2" s="1"/>
  <c r="C235" i="2"/>
  <c r="D235" i="2" s="1"/>
  <c r="C234" i="2"/>
  <c r="D234" i="2" s="1"/>
  <c r="C233" i="2"/>
  <c r="D233" i="2" s="1"/>
  <c r="C232" i="2"/>
  <c r="D232" i="2" s="1"/>
  <c r="C231" i="2"/>
  <c r="D231" i="2" s="1"/>
  <c r="C230" i="2"/>
  <c r="D230" i="2" s="1"/>
  <c r="C229" i="2"/>
  <c r="D229" i="2" s="1"/>
  <c r="C227" i="2"/>
  <c r="D227" i="2" s="1"/>
  <c r="C225" i="2"/>
  <c r="D225" i="2" s="1"/>
  <c r="C224" i="2"/>
  <c r="D224" i="2" s="1"/>
  <c r="C223" i="2"/>
  <c r="D223" i="2" s="1"/>
  <c r="C222" i="2"/>
  <c r="D222" i="2" s="1"/>
  <c r="C220" i="2"/>
  <c r="D220" i="2" s="1"/>
  <c r="C219" i="2"/>
  <c r="D219" i="2" s="1"/>
  <c r="C218" i="2"/>
  <c r="D218" i="2" s="1"/>
  <c r="C216" i="2"/>
  <c r="D216" i="2" s="1"/>
  <c r="C215" i="2"/>
  <c r="D215" i="2" s="1"/>
  <c r="C214" i="2"/>
  <c r="D214" i="2" s="1"/>
  <c r="C213" i="2"/>
  <c r="D213" i="2" s="1"/>
  <c r="C212" i="2"/>
  <c r="C211" i="2"/>
  <c r="D211" i="2" s="1"/>
  <c r="D209" i="2"/>
  <c r="D201" i="2"/>
  <c r="F199" i="2"/>
  <c r="E199" i="2"/>
  <c r="B199" i="2"/>
  <c r="D197" i="2"/>
  <c r="D199" i="2" s="1"/>
  <c r="D189" i="2"/>
  <c r="D185" i="2"/>
  <c r="D183" i="2"/>
  <c r="C181" i="2"/>
  <c r="D181" i="2" s="1"/>
  <c r="G177" i="2"/>
  <c r="F177" i="2"/>
  <c r="E177" i="2"/>
  <c r="B177" i="2"/>
  <c r="D177" i="2" s="1"/>
  <c r="D175" i="2"/>
  <c r="D170" i="2"/>
  <c r="D173" i="2" s="1"/>
  <c r="G168" i="2"/>
  <c r="F168" i="2"/>
  <c r="E168" i="2"/>
  <c r="B168" i="2"/>
  <c r="D166" i="2"/>
  <c r="D168" i="2" s="1"/>
  <c r="G160" i="2"/>
  <c r="F160" i="2"/>
  <c r="E160" i="2"/>
  <c r="B160" i="2"/>
  <c r="D157" i="2"/>
  <c r="D160" i="2" s="1"/>
  <c r="D155" i="2"/>
  <c r="C153" i="2"/>
  <c r="D153" i="2" s="1"/>
  <c r="G151" i="2"/>
  <c r="F151" i="2"/>
  <c r="E151" i="2"/>
  <c r="B151" i="2"/>
  <c r="D148" i="2"/>
  <c r="D151" i="2" s="1"/>
  <c r="G142" i="2"/>
  <c r="F142" i="2"/>
  <c r="E142" i="2"/>
  <c r="D139" i="2"/>
  <c r="D136" i="2"/>
  <c r="G134" i="2"/>
  <c r="F134" i="2"/>
  <c r="E134" i="2"/>
  <c r="B134" i="2"/>
  <c r="D131" i="2"/>
  <c r="D130" i="2"/>
  <c r="G128" i="2"/>
  <c r="F128" i="2"/>
  <c r="E128" i="2"/>
  <c r="B128" i="2"/>
  <c r="D127" i="2"/>
  <c r="D126" i="2"/>
  <c r="G124" i="2"/>
  <c r="F124" i="2"/>
  <c r="E124" i="2"/>
  <c r="D122" i="2"/>
  <c r="F120" i="2"/>
  <c r="E120" i="2"/>
  <c r="B120" i="2"/>
  <c r="D119" i="2"/>
  <c r="D118" i="2"/>
  <c r="G116" i="2"/>
  <c r="F116" i="2"/>
  <c r="E116" i="2"/>
  <c r="D112" i="2"/>
  <c r="D104" i="2"/>
  <c r="D102" i="2"/>
  <c r="G100" i="2"/>
  <c r="F100" i="2"/>
  <c r="E100" i="2"/>
  <c r="B100" i="2"/>
  <c r="D97" i="2"/>
  <c r="D100" i="2" s="1"/>
  <c r="G95" i="2"/>
  <c r="F95" i="2"/>
  <c r="E95" i="2"/>
  <c r="B95" i="2"/>
  <c r="D92" i="2"/>
  <c r="D95" i="2" s="1"/>
  <c r="C90" i="2"/>
  <c r="D90" i="2" s="1"/>
  <c r="G88" i="2"/>
  <c r="F88" i="2"/>
  <c r="E88" i="2"/>
  <c r="B88" i="2"/>
  <c r="D83" i="2"/>
  <c r="G81" i="2"/>
  <c r="F81" i="2"/>
  <c r="E81" i="2"/>
  <c r="B81" i="2"/>
  <c r="D79" i="2"/>
  <c r="D81" i="2" s="1"/>
  <c r="G77" i="2"/>
  <c r="F77" i="2"/>
  <c r="E77" i="2"/>
  <c r="B77" i="2"/>
  <c r="D73" i="2"/>
  <c r="D77" i="2" s="1"/>
  <c r="C71" i="2"/>
  <c r="D71" i="2" s="1"/>
  <c r="G69" i="2"/>
  <c r="F69" i="2"/>
  <c r="E69" i="2"/>
  <c r="B69" i="2"/>
  <c r="C69" i="2"/>
  <c r="D63" i="2"/>
  <c r="G61" i="2"/>
  <c r="F61" i="2"/>
  <c r="E61" i="2"/>
  <c r="B61" i="2"/>
  <c r="D58" i="2"/>
  <c r="D61" i="2" s="1"/>
  <c r="D53" i="2"/>
  <c r="D56" i="2" s="1"/>
  <c r="D49" i="2"/>
  <c r="D51" i="2" s="1"/>
  <c r="G47" i="2"/>
  <c r="F47" i="2"/>
  <c r="E47" i="2"/>
  <c r="B47" i="2"/>
  <c r="D45" i="2"/>
  <c r="D47" i="2" s="1"/>
  <c r="G43" i="2"/>
  <c r="F43" i="2"/>
  <c r="E43" i="2"/>
  <c r="B43" i="2"/>
  <c r="C43" i="2"/>
  <c r="G39" i="2"/>
  <c r="F39" i="2"/>
  <c r="E39" i="2"/>
  <c r="D36" i="2"/>
  <c r="D39" i="2" s="1"/>
  <c r="G34" i="2"/>
  <c r="F34" i="2"/>
  <c r="E34" i="2"/>
  <c r="B34" i="2"/>
  <c r="D30" i="2"/>
  <c r="D34" i="2" s="1"/>
  <c r="G28" i="2"/>
  <c r="F28" i="2"/>
  <c r="E28" i="2"/>
  <c r="B28" i="2"/>
  <c r="C28" i="2"/>
  <c r="C22" i="2"/>
  <c r="D22" i="2" s="1"/>
  <c r="G20" i="2"/>
  <c r="F20" i="2"/>
  <c r="E20" i="2"/>
  <c r="B20" i="2"/>
  <c r="C19" i="2"/>
  <c r="D19" i="2" s="1"/>
  <c r="C18" i="2"/>
  <c r="D18" i="2" s="1"/>
  <c r="B16" i="2"/>
  <c r="D11" i="2"/>
  <c r="D10" i="2"/>
  <c r="G8" i="2"/>
  <c r="G207" i="2" s="1"/>
  <c r="F8" i="2"/>
  <c r="E8" i="2"/>
  <c r="B8" i="2"/>
  <c r="C3" i="2"/>
  <c r="D3" i="2" s="1"/>
  <c r="E207" i="2" l="1"/>
  <c r="B207" i="2"/>
  <c r="F207" i="2"/>
  <c r="E207" i="1"/>
  <c r="F207" i="1"/>
  <c r="B207" i="1"/>
  <c r="G311" i="1"/>
  <c r="G312" i="1" s="1"/>
  <c r="G311" i="2"/>
  <c r="G312" i="2" s="1"/>
  <c r="D120" i="2"/>
  <c r="D16" i="1"/>
  <c r="D134" i="1"/>
  <c r="F312" i="1"/>
  <c r="D97" i="1"/>
  <c r="D100" i="1" s="1"/>
  <c r="C151" i="1"/>
  <c r="D170" i="1"/>
  <c r="D173" i="1" s="1"/>
  <c r="D24" i="2"/>
  <c r="D28" i="2" s="1"/>
  <c r="C95" i="2"/>
  <c r="C100" i="2"/>
  <c r="D128" i="2"/>
  <c r="F312" i="2"/>
  <c r="B312" i="2"/>
  <c r="C81" i="1"/>
  <c r="C81" i="2"/>
  <c r="C120" i="2"/>
  <c r="C128" i="2"/>
  <c r="D20" i="1"/>
  <c r="D41" i="2"/>
  <c r="D43" i="2" s="1"/>
  <c r="D16" i="2"/>
  <c r="D88" i="2"/>
  <c r="B312" i="1"/>
  <c r="C77" i="2"/>
  <c r="D36" i="1"/>
  <c r="D39" i="1" s="1"/>
  <c r="D191" i="1"/>
  <c r="C28" i="1"/>
  <c r="C34" i="1"/>
  <c r="C43" i="1"/>
  <c r="C61" i="2"/>
  <c r="C16" i="2"/>
  <c r="D65" i="2"/>
  <c r="D69" i="2" s="1"/>
  <c r="D112" i="1"/>
  <c r="D116" i="1" s="1"/>
  <c r="D157" i="1"/>
  <c r="D160" i="1" s="1"/>
  <c r="D113" i="2"/>
  <c r="D116" i="2" s="1"/>
  <c r="C8" i="2"/>
  <c r="C88" i="2"/>
  <c r="D139" i="1"/>
  <c r="D142" i="1" s="1"/>
  <c r="C168" i="2"/>
  <c r="E312" i="2"/>
  <c r="C69" i="1"/>
  <c r="D73" i="1"/>
  <c r="D77" i="1" s="1"/>
  <c r="E312" i="1"/>
  <c r="C263" i="2"/>
  <c r="C263" i="1"/>
  <c r="D134" i="2"/>
  <c r="D20" i="2"/>
  <c r="C16" i="1"/>
  <c r="D8" i="2"/>
  <c r="C34" i="2"/>
  <c r="C160" i="2"/>
  <c r="D191" i="2"/>
  <c r="D212" i="2"/>
  <c r="D263" i="2" s="1"/>
  <c r="C20" i="2"/>
  <c r="C39" i="2"/>
  <c r="D138" i="2"/>
  <c r="D142" i="2" s="1"/>
  <c r="C151" i="2"/>
  <c r="D311" i="2"/>
  <c r="C8" i="1"/>
  <c r="C61" i="1"/>
  <c r="C168" i="1"/>
  <c r="C311" i="1"/>
  <c r="C134" i="2"/>
  <c r="C20" i="1"/>
  <c r="C95" i="1"/>
  <c r="D128" i="1"/>
  <c r="C311" i="2"/>
  <c r="D83" i="1"/>
  <c r="D88" i="1" s="1"/>
  <c r="C88" i="1"/>
  <c r="D123" i="2"/>
  <c r="D124" i="2" s="1"/>
  <c r="D118" i="1"/>
  <c r="D120" i="1" s="1"/>
  <c r="C120" i="1"/>
  <c r="C128" i="1"/>
  <c r="D122" i="1"/>
  <c r="D124" i="1" s="1"/>
  <c r="D8" i="1"/>
  <c r="C134" i="1"/>
  <c r="D211" i="1"/>
  <c r="D263" i="1" s="1"/>
  <c r="D266" i="1"/>
  <c r="D311" i="1" s="1"/>
  <c r="C207" i="2" l="1"/>
  <c r="D207" i="2"/>
  <c r="D207" i="1"/>
  <c r="C207" i="1"/>
  <c r="F313" i="1"/>
  <c r="E313" i="1"/>
  <c r="F313" i="2"/>
  <c r="B313" i="1"/>
  <c r="B313" i="2"/>
  <c r="C312" i="2"/>
  <c r="E313" i="2"/>
  <c r="G313" i="2"/>
  <c r="D312" i="2"/>
  <c r="C312" i="1"/>
  <c r="G313" i="1"/>
  <c r="D312" i="1"/>
  <c r="D313" i="2" l="1"/>
  <c r="C313" i="2"/>
  <c r="C313" i="1"/>
  <c r="D313" i="1"/>
</calcChain>
</file>

<file path=xl/sharedStrings.xml><?xml version="1.0" encoding="utf-8"?>
<sst xmlns="http://schemas.openxmlformats.org/spreadsheetml/2006/main" count="551" uniqueCount="461">
  <si>
    <t>Produzione potenziale</t>
  </si>
  <si>
    <t>Denominazione</t>
  </si>
  <si>
    <t>Superficie
 iscritta ettari</t>
  </si>
  <si>
    <t>uva q.li</t>
  </si>
  <si>
    <t>vino hl</t>
  </si>
  <si>
    <t>Alto Adige Meranese o Meranese di Collina</t>
  </si>
  <si>
    <t>Alto Adige Meranese Burggraviato</t>
  </si>
  <si>
    <t>Alto Adige Meranese Küchelberg</t>
  </si>
  <si>
    <t>Alto Adige Meranese Lebenberg</t>
  </si>
  <si>
    <t>Alto Adige Meranese Rosengarten</t>
  </si>
  <si>
    <t xml:space="preserve">Lago di Caldaro  </t>
  </si>
  <si>
    <t>Lago di Caldaro classico</t>
  </si>
  <si>
    <t>Lago di Caldaro classico superiore</t>
  </si>
  <si>
    <t>Lago di Caldaro scelto</t>
  </si>
  <si>
    <t>Lago di Caldaro scelto classico</t>
  </si>
  <si>
    <t>Lago di Caldaro scelto classico superiore</t>
  </si>
  <si>
    <t>Lago di Caldaro</t>
  </si>
  <si>
    <t xml:space="preserve">Alto Adige Santa Maddalena  </t>
  </si>
  <si>
    <t>Alto Adige Santa Maddalena classico</t>
  </si>
  <si>
    <t xml:space="preserve">Alto Adige S.ta Maddalena </t>
  </si>
  <si>
    <t xml:space="preserve">Alto Adige Colli di Bolzano  </t>
  </si>
  <si>
    <t xml:space="preserve">Alto Adige Chardonnay  </t>
  </si>
  <si>
    <t>Alto Adige Chardonnay passito</t>
  </si>
  <si>
    <t>Alto Adige Chardonnay riserva</t>
  </si>
  <si>
    <t>Alto Adige Chardonnay Spumante</t>
  </si>
  <si>
    <t>Alto Adige Chardonnay</t>
  </si>
  <si>
    <t xml:space="preserve">Alto Adige Traminer Aromatico  </t>
  </si>
  <si>
    <t>Alto Adige Traminer Aromatico passito</t>
  </si>
  <si>
    <t>Alto Adige Traminer Aromatico riserva</t>
  </si>
  <si>
    <t>Alto Adige Traminer Aromatico vendemmia tardiva</t>
  </si>
  <si>
    <t>Alto Adige Traminer Aromatico</t>
  </si>
  <si>
    <t xml:space="preserve">Alto Adige Moscato Giallo  </t>
  </si>
  <si>
    <t>Alto Adige Moscato Giallo passito</t>
  </si>
  <si>
    <t>Alto Adige Moscato Giallo</t>
  </si>
  <si>
    <t>Alto Adige Kerner</t>
  </si>
  <si>
    <t>Alto Adige Kerner riserva</t>
  </si>
  <si>
    <t xml:space="preserve">Alto Adige Müller Thurgau  </t>
  </si>
  <si>
    <t>Alto Adige Müller Thurgau  vendemmia tardiva</t>
  </si>
  <si>
    <t>Alto Adige Riesling</t>
  </si>
  <si>
    <t>Alto Adige Pinot Grigio</t>
  </si>
  <si>
    <t>Alto Adige Pinot Grigio riserva</t>
  </si>
  <si>
    <t xml:space="preserve">Alto Adige Sauvignon  </t>
  </si>
  <si>
    <t>Alto Adige Sauvignon passito</t>
  </si>
  <si>
    <t>Alto Adige Sauvignon riserva</t>
  </si>
  <si>
    <t>Alto Adige Sauvignon</t>
  </si>
  <si>
    <t xml:space="preserve">Alto Adige Silvaner  </t>
  </si>
  <si>
    <t>Alto Adige Pinot Bianco riserva</t>
  </si>
  <si>
    <t>Alto Adige Pinot Bianco Spumante</t>
  </si>
  <si>
    <t>Alto Adige Pinot Bianco</t>
  </si>
  <si>
    <t xml:space="preserve">Alto Adige Riesling Italico  </t>
  </si>
  <si>
    <t xml:space="preserve">Alto Adige Pinot Nero  </t>
  </si>
  <si>
    <t>Alto Adige Pinot Nero riserva</t>
  </si>
  <si>
    <t>Alto Adige Pinot Nero rosato</t>
  </si>
  <si>
    <t>Alto Adige Pinot Nero Spumante</t>
  </si>
  <si>
    <t>Alto Adige Pinot Nero</t>
  </si>
  <si>
    <t>Alto Adige Cabernet /Franc/Sauvignon</t>
  </si>
  <si>
    <t>Alto Adige Cabernet /Franc/Sauvignon riserva</t>
  </si>
  <si>
    <t>Alto Adige Lagrein</t>
  </si>
  <si>
    <t>Alto Adige Lagrein di Gries</t>
  </si>
  <si>
    <t>Alto Adige Lagrein riserva</t>
  </si>
  <si>
    <t>Alto Adige Lagrein riserva di Gries</t>
  </si>
  <si>
    <t>Alto Adige Lagrein rosato</t>
  </si>
  <si>
    <t xml:space="preserve">Alto Adige Malvasia  </t>
  </si>
  <si>
    <t>Alto Adige Merlot rosato</t>
  </si>
  <si>
    <t>Alto Adige Merlot</t>
  </si>
  <si>
    <t>Alto Adige Moscato Rosa passito</t>
  </si>
  <si>
    <t>Alto Adige Moscato Rosa vendemmia tardiva</t>
  </si>
  <si>
    <t>Alto Adige Moscato Rosa</t>
  </si>
  <si>
    <t>Alto Adige Schiava/Schiava Gentile</t>
  </si>
  <si>
    <t xml:space="preserve">Alto Adige Schiava Grigia  </t>
  </si>
  <si>
    <t>Alto Adige Terlano senza nome di vitigno classico</t>
  </si>
  <si>
    <t xml:space="preserve">Alto Adige Terlano Chardonnay </t>
  </si>
  <si>
    <t>Alto Adige Terlano Chardonnay classico</t>
  </si>
  <si>
    <t>Alto Adige Terlano Chardonnay riserva</t>
  </si>
  <si>
    <t xml:space="preserve">Alto Adige Terlano Müller Thurgau </t>
  </si>
  <si>
    <t>Alto Adige Terlano Müller Thurgau classico</t>
  </si>
  <si>
    <t>Alto Adige Terlano Riesling</t>
  </si>
  <si>
    <t xml:space="preserve">Alto Adige Terlano Riesling classico </t>
  </si>
  <si>
    <t xml:space="preserve">Alto Adige Terlano Pinot Grigio classico </t>
  </si>
  <si>
    <t xml:space="preserve">Alto Adige Terlano Sauvignon  </t>
  </si>
  <si>
    <t>Alto Adige Terlano Sauvignon classico</t>
  </si>
  <si>
    <t>Alto Adige Terlano Sauvignon riserva</t>
  </si>
  <si>
    <t>Alto Adige Terlano Sauvignon classico riserva</t>
  </si>
  <si>
    <t>Alto Adige Terlano Silvaner</t>
  </si>
  <si>
    <t xml:space="preserve">Alto Adige Terlano Pinot Bianco  </t>
  </si>
  <si>
    <t>Alto Adige Terlano Pinot Bianco classico</t>
  </si>
  <si>
    <t>Alto Adige Terlano Pinot Bianco riserva</t>
  </si>
  <si>
    <t>Alto Adige Valle Isarco Traminer Aromatico</t>
  </si>
  <si>
    <t>Alto Adige Valle Isarco Kerner passito</t>
  </si>
  <si>
    <t>Alto Adige Valle Isarco Kerner riserva</t>
  </si>
  <si>
    <t>Alto Adige Valle Isarco Kerner</t>
  </si>
  <si>
    <t xml:space="preserve">Alto Adige Valle Isarco Klausner Leitacher  </t>
  </si>
  <si>
    <t xml:space="preserve">Alto Adige Valle Isarco Müller Thurgau  </t>
  </si>
  <si>
    <t>Alto Adige Valle Isarco Riesling</t>
  </si>
  <si>
    <t>Alto Adige Valle Isarco Riesling vendemmia tardiva</t>
  </si>
  <si>
    <t xml:space="preserve">Alto Adige Valle Isarco Pinot Grigio  </t>
  </si>
  <si>
    <t xml:space="preserve">Alto Adige Valle Isarco Silvaner  </t>
  </si>
  <si>
    <t>Alto Adige Valle Isarco Silvaner riserva</t>
  </si>
  <si>
    <t xml:space="preserve">Alto Adige Valle Isarco Veltliner  </t>
  </si>
  <si>
    <t xml:space="preserve">Alto Adige Valle Venosta Chardonnay  </t>
  </si>
  <si>
    <t>Alto Adige Valle Venosta Chardonnay riserva</t>
  </si>
  <si>
    <t xml:space="preserve">Alto Adige Valle Venosta Traminer Aromatico  </t>
  </si>
  <si>
    <t xml:space="preserve">Alto Adige Valle Venosta Kerner  </t>
  </si>
  <si>
    <t xml:space="preserve">Alto Adige Valle Venosta Müller Thurgau  </t>
  </si>
  <si>
    <t xml:space="preserve">Alto Adige Valle Venosta Riesling  </t>
  </si>
  <si>
    <t xml:space="preserve">Alto Adige Valle Venosta Pinot Grigio  </t>
  </si>
  <si>
    <t>Alto Adige Valle Venosta Sauvignon</t>
  </si>
  <si>
    <t xml:space="preserve">Alto Adige Valle Venosta Pinot Bianco  </t>
  </si>
  <si>
    <t xml:space="preserve">Alto Adige Valle Venosta Pinot Nero  </t>
  </si>
  <si>
    <t>Alto Adige Valle Venosta Pinot Nero riserva</t>
  </si>
  <si>
    <t xml:space="preserve">Alto Adige Valle Venosta Schiava  </t>
  </si>
  <si>
    <t>Alto Adige spumante</t>
  </si>
  <si>
    <t>Mitterberg Chardonnay</t>
  </si>
  <si>
    <t>Mitterberg Chardonnay passito</t>
  </si>
  <si>
    <t>Mitterberg Pinot nero</t>
  </si>
  <si>
    <t>Mitterberg Pinot nero rosato</t>
  </si>
  <si>
    <t>Mitterberg Bronner</t>
  </si>
  <si>
    <t>Mitterberg Bronner passito</t>
  </si>
  <si>
    <t>Mitterberg Cabernet/Franc/Sauvignon</t>
  </si>
  <si>
    <t>Mitterberg Cabernet/Franc/Sauvignon rosato</t>
  </si>
  <si>
    <t>Mitterberg Diolinoir</t>
  </si>
  <si>
    <t>Mitterberg Incrocio Manzoni 6.0.13</t>
  </si>
  <si>
    <t>Mitterberg Moscato Giallo</t>
  </si>
  <si>
    <t>Mitterberg Moscato Giallo passito</t>
  </si>
  <si>
    <t>Mitterberg Traminer Aromatico</t>
  </si>
  <si>
    <t>Mitterberg Traminer Aromatico passito</t>
  </si>
  <si>
    <t>Mitterberg Johanniter</t>
  </si>
  <si>
    <t>Mitterberg Kerner</t>
  </si>
  <si>
    <t>Mitterberg Kerner passito</t>
  </si>
  <si>
    <t>Mitterberg Lagrein</t>
  </si>
  <si>
    <t>Mitterberg Lagrein passito</t>
  </si>
  <si>
    <t>Mitterberg Lagrein rosato</t>
  </si>
  <si>
    <t>Mitterberg Merlot</t>
  </si>
  <si>
    <t>Mitterberg Merlot rosato</t>
  </si>
  <si>
    <t>Mitterberg Müller Thurgau</t>
  </si>
  <si>
    <t>Mitterberg Muscaris</t>
  </si>
  <si>
    <t>Mitterberg Petit Manseng</t>
  </si>
  <si>
    <t>Mitterberg Petit Manseng passito</t>
  </si>
  <si>
    <t>Mitterberg Petit Verdot</t>
  </si>
  <si>
    <t>Mitterberg Portoghese</t>
  </si>
  <si>
    <t>Mitterberg Moscato rosa</t>
  </si>
  <si>
    <t>Mitterberg Moscato rosa passito</t>
  </si>
  <si>
    <t>Mitterberg Regent</t>
  </si>
  <si>
    <t>Mitterberg Riesling</t>
  </si>
  <si>
    <t>Mitterberg rosso</t>
  </si>
  <si>
    <t>Mitterberg rosato</t>
  </si>
  <si>
    <t>Mitterberg Pinot Grigio</t>
  </si>
  <si>
    <t>Mitterberg Sauvignon</t>
  </si>
  <si>
    <t>Mitterberg Silvaner</t>
  </si>
  <si>
    <t>Mitterberg Syrah</t>
  </si>
  <si>
    <t>Mitterberg Tannat</t>
  </si>
  <si>
    <t>Mitterberg Tempranillo</t>
  </si>
  <si>
    <t>Mitterberg Teroldego</t>
  </si>
  <si>
    <t>Mitterberg Veltliner</t>
  </si>
  <si>
    <t>Mitterberg Schiava</t>
  </si>
  <si>
    <t>Mitterberg Schiava grigia</t>
  </si>
  <si>
    <t>Mitterberg Schiava rosato</t>
  </si>
  <si>
    <t>Mitterberg Viognier</t>
  </si>
  <si>
    <t>Mitterberg bianco</t>
  </si>
  <si>
    <t>Mitterberg bianco passito</t>
  </si>
  <si>
    <t>Mitterberg Pinot Bianco</t>
  </si>
  <si>
    <t>Mitterberg Zweigelt</t>
  </si>
  <si>
    <t>Mitterberg Zweigelt rosato</t>
  </si>
  <si>
    <t>Totale IGT Mitterberg</t>
  </si>
  <si>
    <t>Vigneti delle Dolomiti Pinot Nero</t>
  </si>
  <si>
    <t>Vigneti delle Dolomiti Pinot Nero rosato</t>
  </si>
  <si>
    <t>Vigneti delle Dolomiti Bronner</t>
  </si>
  <si>
    <t>Vigneti delle Dolomiti Chardonnay</t>
  </si>
  <si>
    <t>Vigneti delle Dolomiti Diolinoir</t>
  </si>
  <si>
    <t>Vigneti delle Dolomiti Moscato Giallo</t>
  </si>
  <si>
    <t>Vigneti delle Dolomiti Kerner</t>
  </si>
  <si>
    <t>Vigneti delle Dolomiti Manzoni bianco</t>
  </si>
  <si>
    <t>Vigneti delle Dolomiti Merlot</t>
  </si>
  <si>
    <t>Vigneti delle Dolomiti Müller Thurgau</t>
  </si>
  <si>
    <t>Vigneti delle Dolomiti Petit Manseng</t>
  </si>
  <si>
    <t>Vigneti delle Dolomiti Portoghese</t>
  </si>
  <si>
    <t>Vigneti delle Dolomiti rosato</t>
  </si>
  <si>
    <t>Vigneti delle Dolomiti Moscato rosa</t>
  </si>
  <si>
    <t>Vigneti delle Dolomiti rosso</t>
  </si>
  <si>
    <t>Vigneti delle Dolomiti Pinot Grigio</t>
  </si>
  <si>
    <t>Vigneti delle Dolomiti Sauvignon</t>
  </si>
  <si>
    <t>Vigneti delle Dolomiti Sauvignon frizzante</t>
  </si>
  <si>
    <t>Vigneti delle Dolomiti Silvaner</t>
  </si>
  <si>
    <t>Vigneti delle Dolomiti Solaris</t>
  </si>
  <si>
    <t>Vigneti delle Dolomiti Syrah</t>
  </si>
  <si>
    <t>Vigneti delle Dolomiti Tannat</t>
  </si>
  <si>
    <t>Vigneti delle Dolomiti Tempranillo</t>
  </si>
  <si>
    <t>Vigneti delle Dolomiti Teroldego</t>
  </si>
  <si>
    <t>Vigneti delle Dolomiti Viognier</t>
  </si>
  <si>
    <t>Vigneti delle Dolomiti Schiava</t>
  </si>
  <si>
    <t>Vigneti delle Dolomiti bianco</t>
  </si>
  <si>
    <t>Vigneti delle Dolomiti bianco passito</t>
  </si>
  <si>
    <t>Vigneti delle Dolomiti Pinot Bianco</t>
  </si>
  <si>
    <t>Vigneti delle Dolomiti Zweigelt</t>
  </si>
  <si>
    <t>Vigneti delle Dolomiti Zweigelt rosato</t>
  </si>
  <si>
    <t>Totale IGT Vigneti delle Dolomiti</t>
  </si>
  <si>
    <t>TOTALE VINI IGT</t>
  </si>
  <si>
    <t xml:space="preserve">La possibilità della scelta vendemmiale e il supero nel vigneto causano anche variazioni sostanziali della superficie vitata e della </t>
  </si>
  <si>
    <t xml:space="preserve">produzione effettiva di uva e vino. L'organismo di controllo risponde solo per i dati dei vini DOC Alto Adige e Lago di Caldaro </t>
  </si>
  <si>
    <t xml:space="preserve">für Weine der Handelskammer Bozen zeichnet nur für die Daten der DOC-Weine Südtiroler und Kalterersee, sowie für den </t>
  </si>
  <si>
    <t>Landwein Mitterberg</t>
  </si>
  <si>
    <t>Kalterersee in der Provinz Trient</t>
  </si>
  <si>
    <t>Elaborazione: CCIAA Bolzano - Organismo di controllo vini</t>
  </si>
  <si>
    <t>Lago di Caldaro nella Provincia di Trento</t>
  </si>
  <si>
    <t>e per i vini IGT Mitterberg</t>
  </si>
  <si>
    <t>Mögliche Änderungen der Weinbezeichnung bei der Trauben- und Produktionsmeldung und erlaubten Überproduktionen bewirken</t>
  </si>
  <si>
    <t xml:space="preserve">auch größere Differenzen zwischen den genutzten Flächen und den effektiven Mengen an Trauben und Wein. Die Kontrollstelle </t>
  </si>
  <si>
    <t>Ausarbeitung: Handelskammer Bozen - Kontrollstelle für Weine</t>
  </si>
  <si>
    <t>höchstzulässiger Ertrag</t>
  </si>
  <si>
    <t>Bezeichnung</t>
  </si>
  <si>
    <t>Anbaufläche ha</t>
  </si>
  <si>
    <t>Trauben dt</t>
  </si>
  <si>
    <t>Wein hl</t>
  </si>
  <si>
    <t>effektiv genutzte Fläche ha</t>
  </si>
  <si>
    <t>Südtirol Meraner Küchelberg</t>
  </si>
  <si>
    <t>Südtirol Meraner Lebenberg</t>
  </si>
  <si>
    <t>Südtirol Meraner Rosengarten</t>
  </si>
  <si>
    <t>Südtirol Meraner oder Meraner Hügel</t>
  </si>
  <si>
    <t xml:space="preserve">Kalterersee  </t>
  </si>
  <si>
    <t>Kalterersee classico superiore</t>
  </si>
  <si>
    <t>Kalterersee</t>
  </si>
  <si>
    <t>Kalterersee klassisch</t>
  </si>
  <si>
    <t>Kalterersee Auslese</t>
  </si>
  <si>
    <t>Kalterersee Auslese klassisch</t>
  </si>
  <si>
    <t>Kalterersee Auslese classico superiore</t>
  </si>
  <si>
    <t xml:space="preserve">Südtirol St. Magdalener  </t>
  </si>
  <si>
    <t>Südtirol St. Magdalener klassisch</t>
  </si>
  <si>
    <t>Südtirol Bozner Leiten</t>
  </si>
  <si>
    <t xml:space="preserve">Südtiroler Chardonnay  </t>
  </si>
  <si>
    <t>Südtiroler Chardonnay passito</t>
  </si>
  <si>
    <t>Südtiroler Chardonnay riserva</t>
  </si>
  <si>
    <t>Südtiroler Chardonnay</t>
  </si>
  <si>
    <t>Südtiroler Kerner</t>
  </si>
  <si>
    <t>Südtiroler Kerner riserva</t>
  </si>
  <si>
    <t xml:space="preserve">Südtiroler Müller Thurgau  </t>
  </si>
  <si>
    <t>Südtiroler Riesling</t>
  </si>
  <si>
    <t xml:space="preserve">Südtiroler Sauvignon  </t>
  </si>
  <si>
    <t>Südtiroler Sauvignon passito</t>
  </si>
  <si>
    <t>Südtiroler Sauvignon riserva</t>
  </si>
  <si>
    <t>Südtiroler Sauvignon</t>
  </si>
  <si>
    <t xml:space="preserve">Südtiroler Silvaner  </t>
  </si>
  <si>
    <t>Südtiroler Cabernet /Franc/Sauvignon</t>
  </si>
  <si>
    <t>Südtiroler Cabernet /Franc/Sauvignon riserva</t>
  </si>
  <si>
    <t>Südtiroler Lagrein</t>
  </si>
  <si>
    <t>Südtiroler Lagrein di Gries</t>
  </si>
  <si>
    <t>Südtiroler Lagrein riserva</t>
  </si>
  <si>
    <t>Südtiroler Lagrein riserva di Gries</t>
  </si>
  <si>
    <t>Südtiroler Merlot  riserva</t>
  </si>
  <si>
    <t>Südtiroler Merlot</t>
  </si>
  <si>
    <t>Südtiroler Chardonnay Sekt</t>
  </si>
  <si>
    <t>Südtiroler Sekt</t>
  </si>
  <si>
    <t>Südtirol St. Magdalener</t>
  </si>
  <si>
    <t xml:space="preserve">Südtiroler Goldmuskateller  </t>
  </si>
  <si>
    <t>Südtiroler Goldmuskateller passito</t>
  </si>
  <si>
    <t>Südtiroler Goldmuskateller</t>
  </si>
  <si>
    <t>Mitterberg Goldmuskateller</t>
  </si>
  <si>
    <t>Mitterberg Goldmuskateller passito</t>
  </si>
  <si>
    <t>Südtiroler Ruländer</t>
  </si>
  <si>
    <t>Südtiroler Ruländer riserva</t>
  </si>
  <si>
    <t>Mitterberg Ruländer</t>
  </si>
  <si>
    <t>Südtiroler Weißburgunder riserva</t>
  </si>
  <si>
    <t>Südtiroler Weißburgunder Sekt</t>
  </si>
  <si>
    <t>Südtiroler Weißburgunder</t>
  </si>
  <si>
    <t>Mitterberg Weißburgunder</t>
  </si>
  <si>
    <t xml:space="preserve">Südtiroler Blauburgunder  </t>
  </si>
  <si>
    <t>Südtiroler Blauburgunder riserva</t>
  </si>
  <si>
    <t>Südtiroler Blauburgunder Sekt</t>
  </si>
  <si>
    <t>Südtiroler Blauburgunder</t>
  </si>
  <si>
    <t>Mitterberg Blauburgunder</t>
  </si>
  <si>
    <t>Südtiroler Blauburgunder rosé</t>
  </si>
  <si>
    <t>Südtiroler Lagrein rosé</t>
  </si>
  <si>
    <t>Südtiroler Merlot rosé</t>
  </si>
  <si>
    <t>Mitterberg Blauburgunder rosé</t>
  </si>
  <si>
    <t>Mitterberg Cabernet/Franc/Sauvignon rosé</t>
  </si>
  <si>
    <t>Mitterberg Lagrein rosé</t>
  </si>
  <si>
    <t>Mitterberg Merlot rosé</t>
  </si>
  <si>
    <t>Mitterberg rosé</t>
  </si>
  <si>
    <t>Mitterberg Zweigelt rosé</t>
  </si>
  <si>
    <t xml:space="preserve">Südtiroler Gewürztraminer  </t>
  </si>
  <si>
    <t>Südtiroler Gewürztraminer passito</t>
  </si>
  <si>
    <t>Südtiroler Gewürztraminer riserva</t>
  </si>
  <si>
    <t>Südtiroler Gewürztraminer vendemmia tardiva</t>
  </si>
  <si>
    <t>Südtiroler Gewürztraminer</t>
  </si>
  <si>
    <t>Mitterberg Gewürztraminer</t>
  </si>
  <si>
    <t>Mitterberg Gewürztraminer passito</t>
  </si>
  <si>
    <t>Südtiroler Malvasier</t>
  </si>
  <si>
    <t>Südtiroler Rosenmuskateller passito</t>
  </si>
  <si>
    <t>Südtiroler Rosenmuskateller vendemmia tardiva</t>
  </si>
  <si>
    <t>Südtiroler Rosenmuskateller</t>
  </si>
  <si>
    <t>Südtiroler Vernatsch/Edelvernatsch</t>
  </si>
  <si>
    <t>Südtiroler Grauvernatsch</t>
  </si>
  <si>
    <t xml:space="preserve">Südtirol Terlaner Chardonnay </t>
  </si>
  <si>
    <t>Südtirol Terlaner Chardonnay klassisch</t>
  </si>
  <si>
    <t>Südtirol Terlaner Chardonnay riserva</t>
  </si>
  <si>
    <t xml:space="preserve">Südtirol Terlaner Müller Thurgau </t>
  </si>
  <si>
    <t>Südtirol Terlaner Müller Thurgau klassisch</t>
  </si>
  <si>
    <t>Südtirol Terlaner Riesling</t>
  </si>
  <si>
    <t xml:space="preserve">Südtirol Terlaner Riesling klassisch </t>
  </si>
  <si>
    <t>Südtirol Terlaner Ruländer</t>
  </si>
  <si>
    <t xml:space="preserve">Südtirol Terlaner Ruländer klassisch </t>
  </si>
  <si>
    <t xml:space="preserve">Südtirol Terlaner Sauvignon  </t>
  </si>
  <si>
    <t>Südtirol Terlaner Sauvignon klassisch</t>
  </si>
  <si>
    <t>Südtirol Terlaner Sauvignon riserva</t>
  </si>
  <si>
    <t>Südtirol Terlaner Sauvignon klassisch riserva</t>
  </si>
  <si>
    <t>Südtirol Terlaner Silvaner</t>
  </si>
  <si>
    <t xml:space="preserve">Südtirol Terlaner Weißburgunder  </t>
  </si>
  <si>
    <t>Südtirol Terlaner Weißburgunder klassisch</t>
  </si>
  <si>
    <t>Südtirol Terlaner Weißburgunder riserva</t>
  </si>
  <si>
    <t>Südtirol Terlaner ohne Rebsortenbezeichnung klassisch</t>
  </si>
  <si>
    <t>Südtirol Eisacktaler Gewürztraminer</t>
  </si>
  <si>
    <t>Südtirol Eisacktaler Kerner passito</t>
  </si>
  <si>
    <t>Südtirol Eisacktaler Kerner riserva</t>
  </si>
  <si>
    <t>Südtirol Eisacktaler Kerner</t>
  </si>
  <si>
    <t xml:space="preserve">Südtirol Eisacktaler Klausner Leitacher  </t>
  </si>
  <si>
    <t xml:space="preserve">Südtirol Eisacktaler Müller Thurgau  </t>
  </si>
  <si>
    <t>Südtirol Eisacktaler Riesling</t>
  </si>
  <si>
    <t>Südtirol Eisacktaler Riesling vendemmia tardiva</t>
  </si>
  <si>
    <t xml:space="preserve">Südtirol Eisacktaler Ruländer  </t>
  </si>
  <si>
    <t xml:space="preserve">Südtirol Eisacktaler Silvaner  </t>
  </si>
  <si>
    <t>Südtirol Eisacktaler Silvaner riserva</t>
  </si>
  <si>
    <t xml:space="preserve">Südtirol Eisacktaler Veltliner  </t>
  </si>
  <si>
    <t xml:space="preserve">Südtirol Vinschgau Chardonnay  </t>
  </si>
  <si>
    <t>Südtirol Vinschgau Chardonnay riserva</t>
  </si>
  <si>
    <t xml:space="preserve">Südtirol Vinschgau Gewürztraminer  </t>
  </si>
  <si>
    <t xml:space="preserve">Südtirol Vinschgau Kerner  </t>
  </si>
  <si>
    <t xml:space="preserve">Südtirol Vinschgau Müller Thurgau  </t>
  </si>
  <si>
    <t xml:space="preserve">Südtirol Vinschgau Riesling  </t>
  </si>
  <si>
    <t xml:space="preserve">Südtirol Vinschgau Ruländer  </t>
  </si>
  <si>
    <t>Südtirol Vinschgau Sauvignon</t>
  </si>
  <si>
    <t xml:space="preserve">Südtirol Vinschgau Weißburgunder  </t>
  </si>
  <si>
    <t xml:space="preserve">Südtirol Vinschgau Blauburgunder  </t>
  </si>
  <si>
    <t>Südtirol Vinschgau Blauburgunder riserva</t>
  </si>
  <si>
    <t>Südtirol Vinschgau Vernatsch</t>
  </si>
  <si>
    <t>Mitterberg Portugieser</t>
  </si>
  <si>
    <t>Mitterberg Rosenmuskateller</t>
  </si>
  <si>
    <t>Mitterberg Rosenmuskateller passito</t>
  </si>
  <si>
    <t>Weinberg Dolomiten Blauburgunder</t>
  </si>
  <si>
    <t>Weinberg Dolomiten Blauburgunder rosé</t>
  </si>
  <si>
    <t>Weinberg Dolomiten Bronner</t>
  </si>
  <si>
    <t>Weinberg Dolomiten Chardonnay</t>
  </si>
  <si>
    <t>Weinberg Dolomiten Diolinoir</t>
  </si>
  <si>
    <t>Weinberg Dolomiten Goldmuskateller</t>
  </si>
  <si>
    <t>Weinberg Dolomiten Kerner</t>
  </si>
  <si>
    <t>Weinberg Dolomiten Manzoni bianco</t>
  </si>
  <si>
    <t>Weinberg Dolomiten Merlot</t>
  </si>
  <si>
    <t>Weinberg Dolomiten Müller Thurgau</t>
  </si>
  <si>
    <t>Weinberg Dolomiten Petit Manseng</t>
  </si>
  <si>
    <t>Weinberg Dolomiten rosé</t>
  </si>
  <si>
    <t>Weinberg Dolomiten Ruländer</t>
  </si>
  <si>
    <t>Weinberg Dolomiten Sauvignon</t>
  </si>
  <si>
    <t>Weinberg Dolomiten Sauvignon frizzante</t>
  </si>
  <si>
    <t>Weinberg Dolomiten Silvaner</t>
  </si>
  <si>
    <t>Weinberg Dolomiten Solaris</t>
  </si>
  <si>
    <t>Weinberg Dolomiten Syrah</t>
  </si>
  <si>
    <t>Weinberg Dolomiten Tannat</t>
  </si>
  <si>
    <t>Weinberg Dolomiten Tempranillo</t>
  </si>
  <si>
    <t>Weinberg Dolomiten Teroldego</t>
  </si>
  <si>
    <t>Weinberg Dolomiten Viognier</t>
  </si>
  <si>
    <t>Weinberg Dolomiten Weißburgunder</t>
  </si>
  <si>
    <t>Weinberg Dolomiten Zweigelt</t>
  </si>
  <si>
    <t>Weinberg Dolomiten Zweigelt rosé</t>
  </si>
  <si>
    <t>Summe Landwein Weinberg Dolomiten</t>
  </si>
  <si>
    <t>SUMME LANDWEINE</t>
  </si>
  <si>
    <t>TOTALE DOC e IGT</t>
  </si>
  <si>
    <t>SUMME DOC WEINE</t>
  </si>
  <si>
    <t>Summe Landwein Mitterberg</t>
  </si>
  <si>
    <t>Weinberg Dolomiten Grauvernatsch</t>
  </si>
  <si>
    <t>Vigneti delle Dolomiti Schiava grigia</t>
  </si>
  <si>
    <t>Mitterberg weiß</t>
  </si>
  <si>
    <t>Mitterberg weiß passito</t>
  </si>
  <si>
    <t>Mitterberg Vernatsch</t>
  </si>
  <si>
    <t>Mitterberg Grauvernatsch</t>
  </si>
  <si>
    <t>Mitterberg Vernatsch rosé</t>
  </si>
  <si>
    <t>Weinberg Dolomiten Portugieser</t>
  </si>
  <si>
    <t>Weinberg Dolomiten Rosenmuskateller</t>
  </si>
  <si>
    <t>Weinberg Dolomiten rot</t>
  </si>
  <si>
    <t>Weinberg Dolomiten Vernatsch</t>
  </si>
  <si>
    <t>Weinberg Dolomiten weiß</t>
  </si>
  <si>
    <t>Weinberg Dolomiten weiß passito</t>
  </si>
  <si>
    <t>Südtirol Meraner Burggräfler</t>
  </si>
  <si>
    <t>Südtiroler Müller Thurgau vendemmia tardiva</t>
  </si>
  <si>
    <t>Weinberg Dolomiten Cabernet/Franc/Sauvignon</t>
  </si>
  <si>
    <t>Mitterberg rot</t>
  </si>
  <si>
    <t>Südtiroler Welschriesling</t>
  </si>
  <si>
    <t>Mitterberg Souvignier gris</t>
  </si>
  <si>
    <t>Superficie
 rivendicata
ettari</t>
  </si>
  <si>
    <t>Alto Adige Terlano senza nome di vitigno</t>
  </si>
  <si>
    <t>Weinberg Dolomiten Goldmuskateller frizzante</t>
  </si>
  <si>
    <t>Weinberg Dolomiten Portugieser rosé</t>
  </si>
  <si>
    <t>Alto Adige Merlot riserva</t>
  </si>
  <si>
    <t>TOTALE VINI DOC</t>
  </si>
  <si>
    <t>Vigneti delle Dolomiti Cabernet/Franc/Sauvignon</t>
  </si>
  <si>
    <t>Vigneti delle Dolomiti Cabernet/Franc/Sauvignon rosato</t>
  </si>
  <si>
    <t>Vigneti delle Dolomiti Moscato Giallo frizzante</t>
  </si>
  <si>
    <t>Vigneti delle Dolomiti Merlot rosato</t>
  </si>
  <si>
    <t>Vigneti delle Dolomiti Portoghese rosato</t>
  </si>
  <si>
    <t>Weinberg Dolomiten Cabernet/Franc/Sauvignon rosé</t>
  </si>
  <si>
    <t>Weinberg Dolomiten Merlot rosé</t>
  </si>
  <si>
    <t>Südtirol Terlaner ohne Rebsortenbezeichnung</t>
  </si>
  <si>
    <t>Mitterberg Solaris</t>
  </si>
  <si>
    <t>Mitterberg Carmenère</t>
  </si>
  <si>
    <t>GESAMT DOC + IGT WEINE</t>
  </si>
  <si>
    <t>Alto Adige Pinot Bianco passito</t>
  </si>
  <si>
    <t>Alto Adige Riesling riserva</t>
  </si>
  <si>
    <t>Alto Adige Terlano Chardonnay classico riserva</t>
  </si>
  <si>
    <t>Alto Adige Terlano senza nome di vitigno classico riserva</t>
  </si>
  <si>
    <t>Alto Adige Terlano Pinot Bianco classico riserva</t>
  </si>
  <si>
    <t>Alto Adige Valle Venosta Pinot Bianco riserva</t>
  </si>
  <si>
    <t>Alto Adige Valle Venosta Traminer Aromatico vendemmia tardiva</t>
  </si>
  <si>
    <t>Vigneti delle Dolomiti Moscato Giallo spumante</t>
  </si>
  <si>
    <t>Vigneti delle Dolomiti rosso frizzante</t>
  </si>
  <si>
    <t>Weinberg Dolomiten Carmenère</t>
  </si>
  <si>
    <t>Vigneti delle Dolomiti Lagrein</t>
  </si>
  <si>
    <t>Vigneti delle Dolomiti Riesling</t>
  </si>
  <si>
    <t>Weinberg Dolomiten Gewürztraminer</t>
  </si>
  <si>
    <t>Weinberg Dolomiten Veltliner</t>
  </si>
  <si>
    <t>Weinberg Dolomiten Lagrein</t>
  </si>
  <si>
    <t>Weinberg Dolomiten Riesling</t>
  </si>
  <si>
    <t>Weinberg Dolomiten rot frizzante</t>
  </si>
  <si>
    <t>Vigneti delle Dolomiti Carmenère</t>
  </si>
  <si>
    <t>Vigneti delle Dolomiti Traminer aromatico</t>
  </si>
  <si>
    <t>Vigneti delle Dolomiti Veltliner</t>
  </si>
  <si>
    <t>Alto Adige Terlano Pinot Grigio</t>
  </si>
  <si>
    <t>Südtirol Vinschgau Weißburgunder riserva</t>
  </si>
  <si>
    <t>Südtirol Vinschgau Gewürztraminer vendemmia tardiva</t>
  </si>
  <si>
    <t>Südtirol Terlaner Chardonnay klassisch riserva</t>
  </si>
  <si>
    <t>Südtirol Terlaner ohne Rebsortenbezeichnung klassisch riserva</t>
  </si>
  <si>
    <t>Weinberg Dolomiten Goldmuskateller spumante</t>
  </si>
  <si>
    <t>Alto Adige Moscato Giallo riserva</t>
  </si>
  <si>
    <t>Alto Adige bianco</t>
  </si>
  <si>
    <t>effektiv produzierte Menge 2021</t>
  </si>
  <si>
    <t>Südtiroler Riesling riserva</t>
  </si>
  <si>
    <t>Südtiroler Weißburgunder passito</t>
  </si>
  <si>
    <t>Südtirol Terlaner Weißburgunder klassisch riserva</t>
  </si>
  <si>
    <t>produzione effettiva 2021</t>
  </si>
  <si>
    <t>Südtiroler Goldmuskateller riserva</t>
  </si>
  <si>
    <t>Weinberg Dolomiten Petit Verdot</t>
  </si>
  <si>
    <t>Vigneti delle Dolomiti Petit Verdot</t>
  </si>
  <si>
    <t>Südtiroler Ruländer vendemmia tardiva</t>
  </si>
  <si>
    <t>Alto Adige Pinot Grigio vendemmia tardiva</t>
  </si>
  <si>
    <t>Alto Adige spumante rosato</t>
  </si>
  <si>
    <t>Südtiroler Sekt rosé</t>
  </si>
  <si>
    <t>Südtirol Weiß</t>
  </si>
  <si>
    <t>Alto Adige Terlano senza nome di vitigno riserva</t>
  </si>
  <si>
    <t>Südtirol Terlaner ohne Rebsortenbezeichnung riserva</t>
  </si>
  <si>
    <t>Südtirol Eisacktaler Ruländer  riserva</t>
  </si>
  <si>
    <t>Alto Adige Valle Isarco Pinot Grigio  riserva</t>
  </si>
  <si>
    <t>Alto Adige Valle Isarco Riesling riserva</t>
  </si>
  <si>
    <t>Südtirol Eisacktaler Riesling riserva</t>
  </si>
  <si>
    <t>Südtirol Eisacktaler Gewürztraminer riserva</t>
  </si>
  <si>
    <t>Alto Adige Valle Isarco Traminer Aromatico riserva</t>
  </si>
  <si>
    <t>Südtirol Eisacktaler Veltliner vendemmia tardiva</t>
  </si>
  <si>
    <t>Südtirol Eisacktaler Veltliner riserva</t>
  </si>
  <si>
    <t>Alto Adige Valle Isarco Veltliner riserva</t>
  </si>
  <si>
    <t>Alto Adige Valle Isarco Veltliner vendemmia tardiva</t>
  </si>
  <si>
    <t>Weinberg Dolomiten Malvasier</t>
  </si>
  <si>
    <t>Vigneti delle Dolomiti Malvasia</t>
  </si>
  <si>
    <t>Vigneti delle Dolomiti Schiava rosato</t>
  </si>
  <si>
    <t>Weinberg Dolomiten Vernatsch rosé</t>
  </si>
  <si>
    <t>febbraio 2022</t>
  </si>
  <si>
    <t>Februar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</si>
</sst>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0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9"/>
      <color rgb="FFC00000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2" fillId="0" borderId="1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/>
    <xf numFmtId="4" fontId="3" fillId="0" borderId="0" xfId="0" applyNumberFormat="1" applyFont="1" applyFill="1" applyBorder="1"/>
    <xf numFmtId="0" fontId="2" fillId="0" borderId="6" xfId="0" applyFont="1" applyFill="1" applyBorder="1"/>
    <xf numFmtId="0" fontId="3" fillId="0" borderId="6" xfId="0" applyFont="1" applyBorder="1"/>
    <xf numFmtId="4" fontId="3" fillId="0" borderId="0" xfId="0" applyNumberFormat="1" applyFont="1" applyBorder="1"/>
    <xf numFmtId="0" fontId="3" fillId="0" borderId="0" xfId="0" applyFont="1" applyBorder="1"/>
    <xf numFmtId="3" fontId="2" fillId="0" borderId="8" xfId="0" applyNumberFormat="1" applyFont="1" applyFill="1" applyBorder="1"/>
    <xf numFmtId="0" fontId="2" fillId="0" borderId="8" xfId="0" applyFont="1" applyFill="1" applyBorder="1"/>
    <xf numFmtId="0" fontId="2" fillId="0" borderId="3" xfId="0" applyFont="1" applyFill="1" applyBorder="1"/>
    <xf numFmtId="0" fontId="2" fillId="0" borderId="8" xfId="0" applyFont="1" applyBorder="1"/>
    <xf numFmtId="0" fontId="2" fillId="0" borderId="6" xfId="0" applyFont="1" applyBorder="1"/>
    <xf numFmtId="0" fontId="1" fillId="0" borderId="0" xfId="0" applyFont="1" applyFill="1"/>
    <xf numFmtId="3" fontId="2" fillId="0" borderId="6" xfId="0" applyNumberFormat="1" applyFont="1" applyFill="1" applyBorder="1"/>
    <xf numFmtId="0" fontId="3" fillId="0" borderId="0" xfId="0" applyFont="1"/>
    <xf numFmtId="3" fontId="3" fillId="0" borderId="0" xfId="0" applyNumberFormat="1" applyFont="1"/>
    <xf numFmtId="0" fontId="2" fillId="0" borderId="6" xfId="0" applyFont="1" applyFill="1" applyBorder="1" applyProtection="1">
      <protection locked="0"/>
    </xf>
    <xf numFmtId="0" fontId="3" fillId="0" borderId="0" xfId="0" applyFont="1" applyFill="1" applyBorder="1"/>
    <xf numFmtId="4" fontId="2" fillId="0" borderId="0" xfId="0" applyNumberFormat="1" applyFont="1" applyFill="1" applyBorder="1"/>
    <xf numFmtId="3" fontId="2" fillId="0" borderId="0" xfId="0" applyNumberFormat="1" applyFont="1" applyFill="1" applyBorder="1"/>
    <xf numFmtId="3" fontId="2" fillId="0" borderId="7" xfId="0" applyNumberFormat="1" applyFont="1" applyFill="1" applyBorder="1"/>
    <xf numFmtId="3" fontId="2" fillId="0" borderId="0" xfId="0" applyNumberFormat="1" applyFont="1" applyFill="1"/>
    <xf numFmtId="4" fontId="2" fillId="0" borderId="0" xfId="0" applyNumberFormat="1" applyFont="1"/>
    <xf numFmtId="3" fontId="2" fillId="0" borderId="0" xfId="0" applyNumberFormat="1" applyFont="1"/>
    <xf numFmtId="3" fontId="3" fillId="0" borderId="0" xfId="0" applyNumberFormat="1" applyFont="1" applyFill="1" applyBorder="1"/>
    <xf numFmtId="3" fontId="3" fillId="0" borderId="0" xfId="0" applyNumberFormat="1" applyFont="1" applyFill="1"/>
    <xf numFmtId="3" fontId="3" fillId="0" borderId="0" xfId="0" applyNumberFormat="1" applyFont="1" applyBorder="1"/>
    <xf numFmtId="3" fontId="3" fillId="0" borderId="7" xfId="0" applyNumberFormat="1" applyFont="1" applyFill="1" applyBorder="1"/>
    <xf numFmtId="3" fontId="2" fillId="0" borderId="0" xfId="0" applyNumberFormat="1" applyFont="1" applyFill="1" applyBorder="1" applyProtection="1">
      <protection locked="0"/>
    </xf>
    <xf numFmtId="3" fontId="2" fillId="0" borderId="7" xfId="0" applyNumberFormat="1" applyFont="1" applyFill="1" applyBorder="1" applyProtection="1">
      <protection locked="0"/>
    </xf>
    <xf numFmtId="3" fontId="2" fillId="0" borderId="7" xfId="0" applyNumberFormat="1" applyFont="1" applyBorder="1"/>
    <xf numFmtId="4" fontId="2" fillId="0" borderId="7" xfId="0" applyNumberFormat="1" applyFont="1" applyBorder="1"/>
    <xf numFmtId="0" fontId="3" fillId="0" borderId="7" xfId="0" applyFont="1" applyBorder="1"/>
    <xf numFmtId="4" fontId="2" fillId="0" borderId="9" xfId="0" applyNumberFormat="1" applyFont="1" applyFill="1" applyBorder="1"/>
    <xf numFmtId="3" fontId="2" fillId="0" borderId="9" xfId="0" applyNumberFormat="1" applyFont="1" applyFill="1" applyBorder="1"/>
    <xf numFmtId="3" fontId="2" fillId="0" borderId="10" xfId="0" applyNumberFormat="1" applyFont="1" applyFill="1" applyBorder="1"/>
    <xf numFmtId="3" fontId="3" fillId="0" borderId="0" xfId="0" applyNumberFormat="1" applyFont="1" applyFill="1" applyBorder="1" applyProtection="1">
      <protection locked="0"/>
    </xf>
    <xf numFmtId="3" fontId="3" fillId="0" borderId="7" xfId="0" applyNumberFormat="1" applyFont="1" applyFill="1" applyBorder="1" applyProtection="1">
      <protection locked="0"/>
    </xf>
    <xf numFmtId="4" fontId="2" fillId="0" borderId="9" xfId="0" applyNumberFormat="1" applyFont="1" applyBorder="1"/>
    <xf numFmtId="3" fontId="2" fillId="0" borderId="9" xfId="0" applyNumberFormat="1" applyFont="1" applyBorder="1"/>
    <xf numFmtId="4" fontId="3" fillId="0" borderId="7" xfId="0" applyNumberFormat="1" applyFont="1" applyFill="1" applyBorder="1"/>
    <xf numFmtId="3" fontId="4" fillId="0" borderId="0" xfId="0" applyNumberFormat="1" applyFont="1" applyFill="1" applyBorder="1"/>
    <xf numFmtId="3" fontId="4" fillId="0" borderId="0" xfId="0" applyNumberFormat="1" applyFont="1" applyBorder="1"/>
    <xf numFmtId="3" fontId="4" fillId="0" borderId="0" xfId="0" applyNumberFormat="1" applyFont="1"/>
    <xf numFmtId="3" fontId="4" fillId="0" borderId="0" xfId="0" applyNumberFormat="1" applyFont="1" applyFill="1" applyBorder="1" applyProtection="1">
      <protection locked="0"/>
    </xf>
    <xf numFmtId="4" fontId="3" fillId="0" borderId="0" xfId="0" applyNumberFormat="1" applyFont="1"/>
    <xf numFmtId="164" fontId="3" fillId="0" borderId="0" xfId="0" applyNumberFormat="1" applyFont="1"/>
    <xf numFmtId="165" fontId="3" fillId="0" borderId="0" xfId="0" applyNumberFormat="1" applyFont="1"/>
    <xf numFmtId="4" fontId="2" fillId="0" borderId="0" xfId="0" applyNumberFormat="1" applyFont="1" applyFill="1"/>
    <xf numFmtId="4" fontId="2" fillId="0" borderId="0" xfId="0" applyNumberFormat="1" applyFont="1" applyFill="1" applyBorder="1" applyProtection="1">
      <protection locked="0"/>
    </xf>
    <xf numFmtId="4" fontId="3" fillId="0" borderId="0" xfId="0" applyNumberFormat="1" applyFont="1" applyFill="1" applyBorder="1" applyProtection="1">
      <protection locked="0"/>
    </xf>
    <xf numFmtId="4" fontId="3" fillId="0" borderId="4" xfId="0" applyNumberFormat="1" applyFont="1" applyFill="1" applyBorder="1"/>
    <xf numFmtId="4" fontId="2" fillId="0" borderId="0" xfId="0" applyNumberFormat="1" applyFont="1" applyBorder="1"/>
    <xf numFmtId="3" fontId="2" fillId="0" borderId="0" xfId="0" applyNumberFormat="1" applyFont="1" applyBorder="1"/>
    <xf numFmtId="4" fontId="3" fillId="0" borderId="0" xfId="0" applyNumberFormat="1" applyFont="1" applyFill="1"/>
    <xf numFmtId="0" fontId="2" fillId="0" borderId="0" xfId="0" applyFont="1"/>
    <xf numFmtId="3" fontId="3" fillId="0" borderId="0" xfId="0" applyNumberFormat="1" applyFont="1" applyFill="1" applyProtection="1">
      <protection locked="0"/>
    </xf>
    <xf numFmtId="4" fontId="3" fillId="0" borderId="3" xfId="0" applyNumberFormat="1" applyFont="1" applyFill="1" applyBorder="1"/>
    <xf numFmtId="3" fontId="3" fillId="0" borderId="4" xfId="0" applyNumberFormat="1" applyFont="1" applyBorder="1"/>
    <xf numFmtId="1" fontId="2" fillId="0" borderId="0" xfId="0" applyNumberFormat="1" applyFont="1"/>
    <xf numFmtId="49" fontId="3" fillId="0" borderId="6" xfId="0" applyNumberFormat="1" applyFont="1" applyBorder="1" applyAlignment="1">
      <alignment horizontal="left"/>
    </xf>
    <xf numFmtId="3" fontId="2" fillId="0" borderId="2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2"/>
  <sheetViews>
    <sheetView tabSelected="1" zoomScale="120" zoomScaleNormal="120" workbookViewId="0"/>
  </sheetViews>
  <sheetFormatPr baseColWidth="10" defaultRowHeight="12" x14ac:dyDescent="0.2"/>
  <cols>
    <col min="1" max="1" width="46" style="1" customWidth="1"/>
    <col min="2" max="2" width="10.28515625" style="22" customWidth="1"/>
    <col min="3" max="4" width="8.5703125" style="22" customWidth="1"/>
    <col min="5" max="5" width="10.28515625" style="22" customWidth="1"/>
    <col min="6" max="7" width="8.5703125" style="22" customWidth="1"/>
    <col min="8" max="16384" width="11.42578125" style="1"/>
  </cols>
  <sheetData>
    <row r="1" spans="1:7" ht="35.25" customHeight="1" x14ac:dyDescent="0.2">
      <c r="A1" s="2"/>
      <c r="B1" s="3"/>
      <c r="C1" s="69" t="s">
        <v>208</v>
      </c>
      <c r="D1" s="69"/>
      <c r="E1" s="4"/>
      <c r="F1" s="69" t="s">
        <v>430</v>
      </c>
      <c r="G1" s="69"/>
    </row>
    <row r="2" spans="1:7" ht="48" customHeight="1" x14ac:dyDescent="0.2">
      <c r="A2" s="5" t="s">
        <v>209</v>
      </c>
      <c r="B2" s="6" t="s">
        <v>210</v>
      </c>
      <c r="C2" s="7" t="s">
        <v>211</v>
      </c>
      <c r="D2" s="8" t="s">
        <v>212</v>
      </c>
      <c r="E2" s="6" t="s">
        <v>213</v>
      </c>
      <c r="F2" s="7" t="s">
        <v>211</v>
      </c>
      <c r="G2" s="7" t="s">
        <v>212</v>
      </c>
    </row>
    <row r="3" spans="1:7" x14ac:dyDescent="0.2">
      <c r="A3" s="9" t="s">
        <v>217</v>
      </c>
      <c r="B3" s="53">
        <v>89.214699999999993</v>
      </c>
      <c r="C3" s="32">
        <f>B3*125</f>
        <v>11151.8375</v>
      </c>
      <c r="D3" s="35">
        <f>C3*70/100</f>
        <v>7806.2862500000001</v>
      </c>
      <c r="E3" s="53">
        <v>20.11</v>
      </c>
      <c r="F3" s="23">
        <v>1680</v>
      </c>
      <c r="G3" s="23">
        <v>1082.75</v>
      </c>
    </row>
    <row r="4" spans="1:7" x14ac:dyDescent="0.2">
      <c r="A4" s="9" t="s">
        <v>379</v>
      </c>
      <c r="B4" s="10">
        <v>0</v>
      </c>
      <c r="C4" s="32"/>
      <c r="D4" s="35"/>
      <c r="E4" s="53">
        <v>8.69</v>
      </c>
      <c r="F4" s="23">
        <v>648</v>
      </c>
      <c r="G4" s="23">
        <v>453</v>
      </c>
    </row>
    <row r="5" spans="1:7" x14ac:dyDescent="0.2">
      <c r="A5" s="9" t="s">
        <v>214</v>
      </c>
      <c r="B5" s="10">
        <v>0</v>
      </c>
      <c r="C5" s="32"/>
      <c r="D5" s="35"/>
      <c r="E5" s="53">
        <v>18.13</v>
      </c>
      <c r="F5" s="23">
        <v>1061</v>
      </c>
      <c r="G5" s="23">
        <v>723.2</v>
      </c>
    </row>
    <row r="6" spans="1:7" x14ac:dyDescent="0.2">
      <c r="A6" s="9" t="s">
        <v>215</v>
      </c>
      <c r="B6" s="10">
        <v>0</v>
      </c>
      <c r="C6" s="32"/>
      <c r="D6" s="35"/>
      <c r="E6" s="53">
        <v>0</v>
      </c>
      <c r="F6" s="23">
        <v>0</v>
      </c>
      <c r="G6" s="23">
        <v>0</v>
      </c>
    </row>
    <row r="7" spans="1:7" x14ac:dyDescent="0.2">
      <c r="A7" s="9" t="s">
        <v>216</v>
      </c>
      <c r="B7" s="10">
        <v>0</v>
      </c>
      <c r="C7" s="32"/>
      <c r="D7" s="35"/>
      <c r="E7" s="53">
        <v>5.78</v>
      </c>
      <c r="F7" s="23">
        <v>489</v>
      </c>
      <c r="G7" s="23">
        <v>342</v>
      </c>
    </row>
    <row r="8" spans="1:7" x14ac:dyDescent="0.2">
      <c r="A8" s="11" t="s">
        <v>217</v>
      </c>
      <c r="B8" s="26">
        <f t="shared" ref="B8:F8" si="0">SUM(B3:B7)</f>
        <v>89.214699999999993</v>
      </c>
      <c r="C8" s="27">
        <f t="shared" si="0"/>
        <v>11151.8375</v>
      </c>
      <c r="D8" s="28">
        <f t="shared" si="0"/>
        <v>7806.2862500000001</v>
      </c>
      <c r="E8" s="60">
        <f t="shared" si="0"/>
        <v>52.709999999999994</v>
      </c>
      <c r="F8" s="61">
        <f t="shared" si="0"/>
        <v>3878</v>
      </c>
      <c r="G8" s="61">
        <f>SUM(G3:G7)</f>
        <v>2600.9499999999998</v>
      </c>
    </row>
    <row r="9" spans="1:7" x14ac:dyDescent="0.2">
      <c r="A9" s="11"/>
      <c r="B9" s="26"/>
      <c r="C9" s="27"/>
      <c r="D9" s="28"/>
      <c r="E9" s="60"/>
      <c r="F9" s="49"/>
      <c r="G9" s="32"/>
    </row>
    <row r="10" spans="1:7" s="22" customFormat="1" x14ac:dyDescent="0.2">
      <c r="A10" s="9" t="s">
        <v>218</v>
      </c>
      <c r="B10" s="53">
        <v>4.8429000000000002</v>
      </c>
      <c r="C10" s="32">
        <f>B10*125</f>
        <v>605.36250000000007</v>
      </c>
      <c r="D10" s="35">
        <f>C10*70/100</f>
        <v>423.75375000000008</v>
      </c>
      <c r="E10" s="53">
        <v>70.56</v>
      </c>
      <c r="F10" s="23">
        <v>7764</v>
      </c>
      <c r="G10" s="23">
        <v>4870.51</v>
      </c>
    </row>
    <row r="11" spans="1:7" s="22" customFormat="1" x14ac:dyDescent="0.2">
      <c r="A11" s="9" t="s">
        <v>221</v>
      </c>
      <c r="B11" s="53">
        <v>290.65120000000002</v>
      </c>
      <c r="C11" s="32">
        <f>B11*125</f>
        <v>36331.4</v>
      </c>
      <c r="D11" s="35">
        <f>C11*70/100</f>
        <v>25431.98</v>
      </c>
      <c r="E11" s="53">
        <v>60.01</v>
      </c>
      <c r="F11" s="23">
        <v>5499</v>
      </c>
      <c r="G11" s="23">
        <v>3933.17</v>
      </c>
    </row>
    <row r="12" spans="1:7" s="22" customFormat="1" x14ac:dyDescent="0.2">
      <c r="A12" s="9" t="s">
        <v>219</v>
      </c>
      <c r="B12" s="10">
        <v>0</v>
      </c>
      <c r="C12" s="32"/>
      <c r="D12" s="35"/>
      <c r="E12" s="53">
        <v>99.62</v>
      </c>
      <c r="F12" s="23">
        <v>10450</v>
      </c>
      <c r="G12" s="23">
        <v>7304.96</v>
      </c>
    </row>
    <row r="13" spans="1:7" s="22" customFormat="1" x14ac:dyDescent="0.2">
      <c r="A13" s="9" t="s">
        <v>222</v>
      </c>
      <c r="B13" s="10">
        <v>0</v>
      </c>
      <c r="C13" s="32"/>
      <c r="D13" s="35"/>
      <c r="E13" s="53">
        <v>3.22</v>
      </c>
      <c r="F13" s="23">
        <v>335</v>
      </c>
      <c r="G13" s="23">
        <v>234.42</v>
      </c>
    </row>
    <row r="14" spans="1:7" s="22" customFormat="1" x14ac:dyDescent="0.2">
      <c r="A14" s="9" t="s">
        <v>223</v>
      </c>
      <c r="B14" s="10">
        <v>0</v>
      </c>
      <c r="C14" s="32"/>
      <c r="D14" s="35"/>
      <c r="E14" s="53">
        <v>38.979999999999997</v>
      </c>
      <c r="F14" s="23">
        <v>3775</v>
      </c>
      <c r="G14" s="23">
        <v>2595.19</v>
      </c>
    </row>
    <row r="15" spans="1:7" s="22" customFormat="1" x14ac:dyDescent="0.2">
      <c r="A15" s="9" t="s">
        <v>224</v>
      </c>
      <c r="B15" s="10">
        <v>0</v>
      </c>
      <c r="C15" s="32"/>
      <c r="D15" s="35"/>
      <c r="E15" s="53">
        <v>12.72</v>
      </c>
      <c r="F15" s="23">
        <v>1310</v>
      </c>
      <c r="G15" s="23">
        <v>873.31</v>
      </c>
    </row>
    <row r="16" spans="1:7" x14ac:dyDescent="0.2">
      <c r="A16" s="11" t="s">
        <v>220</v>
      </c>
      <c r="B16" s="26">
        <f t="shared" ref="B16:D16" si="1">SUM(B10:B15)</f>
        <v>295.4941</v>
      </c>
      <c r="C16" s="27">
        <f t="shared" si="1"/>
        <v>36936.762500000004</v>
      </c>
      <c r="D16" s="28">
        <f t="shared" si="1"/>
        <v>25855.733749999999</v>
      </c>
      <c r="E16" s="26">
        <f t="shared" ref="E16:F16" si="2">SUM(E10:E15)</f>
        <v>285.11</v>
      </c>
      <c r="F16" s="27">
        <f t="shared" si="2"/>
        <v>29133</v>
      </c>
      <c r="G16" s="27">
        <f>SUM(G10:G15)</f>
        <v>19811.560000000001</v>
      </c>
    </row>
    <row r="17" spans="1:7" x14ac:dyDescent="0.2">
      <c r="A17" s="11"/>
      <c r="B17" s="26"/>
      <c r="C17" s="27"/>
      <c r="D17" s="28"/>
      <c r="E17" s="26"/>
      <c r="F17" s="49"/>
      <c r="G17" s="27"/>
    </row>
    <row r="18" spans="1:7" x14ac:dyDescent="0.2">
      <c r="A18" s="9" t="s">
        <v>225</v>
      </c>
      <c r="B18" s="53">
        <v>58.864400000000003</v>
      </c>
      <c r="C18" s="32">
        <f>B18*125</f>
        <v>7358.05</v>
      </c>
      <c r="D18" s="35">
        <f>C18*70/100</f>
        <v>5150.6350000000002</v>
      </c>
      <c r="E18" s="53">
        <v>57.01</v>
      </c>
      <c r="F18" s="23">
        <v>5431</v>
      </c>
      <c r="G18" s="23">
        <v>3760.12</v>
      </c>
    </row>
    <row r="19" spans="1:7" x14ac:dyDescent="0.2">
      <c r="A19" s="9" t="s">
        <v>226</v>
      </c>
      <c r="B19" s="53">
        <v>96.317099999999996</v>
      </c>
      <c r="C19" s="32">
        <f>B19*125</f>
        <v>12039.637499999999</v>
      </c>
      <c r="D19" s="35">
        <f>C19*70/100</f>
        <v>8427.7462499999983</v>
      </c>
      <c r="E19" s="53">
        <v>83.15</v>
      </c>
      <c r="F19" s="23">
        <v>8032</v>
      </c>
      <c r="G19" s="23">
        <v>5629.07</v>
      </c>
    </row>
    <row r="20" spans="1:7" x14ac:dyDescent="0.2">
      <c r="A20" s="11" t="s">
        <v>251</v>
      </c>
      <c r="B20" s="26">
        <f t="shared" ref="B20:F20" si="3">SUM(B18:B19)</f>
        <v>155.1815</v>
      </c>
      <c r="C20" s="27">
        <f t="shared" si="3"/>
        <v>19397.6875</v>
      </c>
      <c r="D20" s="28">
        <f t="shared" si="3"/>
        <v>13578.381249999999</v>
      </c>
      <c r="E20" s="60">
        <f t="shared" si="3"/>
        <v>140.16</v>
      </c>
      <c r="F20" s="61">
        <f t="shared" si="3"/>
        <v>13463</v>
      </c>
      <c r="G20" s="27">
        <f>SUM(G18:G19)</f>
        <v>9389.1899999999987</v>
      </c>
    </row>
    <row r="21" spans="1:7" x14ac:dyDescent="0.2">
      <c r="A21" s="11"/>
      <c r="B21" s="26"/>
      <c r="C21" s="27"/>
      <c r="D21" s="28"/>
      <c r="E21" s="60"/>
      <c r="F21" s="50"/>
      <c r="G21" s="27"/>
    </row>
    <row r="22" spans="1:7" x14ac:dyDescent="0.2">
      <c r="A22" s="11" t="s">
        <v>227</v>
      </c>
      <c r="B22" s="56">
        <v>0</v>
      </c>
      <c r="C22" s="27">
        <f>B22*130</f>
        <v>0</v>
      </c>
      <c r="D22" s="28">
        <f>C22*70/100</f>
        <v>0</v>
      </c>
      <c r="E22" s="56">
        <v>0.45</v>
      </c>
      <c r="F22" s="29">
        <v>59</v>
      </c>
      <c r="G22" s="31">
        <v>40.9</v>
      </c>
    </row>
    <row r="23" spans="1:7" x14ac:dyDescent="0.2">
      <c r="A23" s="11"/>
      <c r="B23" s="26"/>
      <c r="C23" s="27"/>
      <c r="D23" s="28"/>
      <c r="E23" s="26"/>
      <c r="F23" s="49"/>
      <c r="G23" s="27"/>
    </row>
    <row r="24" spans="1:7" x14ac:dyDescent="0.2">
      <c r="A24" s="9" t="s">
        <v>228</v>
      </c>
      <c r="B24" s="10">
        <v>397.99119999999999</v>
      </c>
      <c r="C24" s="32">
        <f>B24*120</f>
        <v>47758.943999999996</v>
      </c>
      <c r="D24" s="35">
        <f>C24*70/100</f>
        <v>33431.260799999996</v>
      </c>
      <c r="E24" s="53">
        <v>447.75</v>
      </c>
      <c r="F24" s="23">
        <v>38837</v>
      </c>
      <c r="G24" s="23">
        <v>26624.240000000002</v>
      </c>
    </row>
    <row r="25" spans="1:7" x14ac:dyDescent="0.2">
      <c r="A25" s="12" t="s">
        <v>229</v>
      </c>
      <c r="B25" s="10">
        <v>0</v>
      </c>
      <c r="C25" s="32">
        <v>0</v>
      </c>
      <c r="D25" s="35">
        <v>0</v>
      </c>
      <c r="E25" s="53">
        <v>0</v>
      </c>
      <c r="F25" s="23">
        <v>0</v>
      </c>
      <c r="G25" s="23">
        <v>0</v>
      </c>
    </row>
    <row r="26" spans="1:7" x14ac:dyDescent="0.2">
      <c r="A26" s="9" t="s">
        <v>230</v>
      </c>
      <c r="B26" s="10">
        <v>0</v>
      </c>
      <c r="C26" s="32">
        <v>0</v>
      </c>
      <c r="D26" s="35">
        <v>0</v>
      </c>
      <c r="E26" s="53">
        <v>50.73</v>
      </c>
      <c r="F26" s="23">
        <v>3515</v>
      </c>
      <c r="G26" s="23">
        <v>2439.9</v>
      </c>
    </row>
    <row r="27" spans="1:7" x14ac:dyDescent="0.2">
      <c r="A27" s="9" t="s">
        <v>249</v>
      </c>
      <c r="B27" s="10">
        <v>0</v>
      </c>
      <c r="C27" s="32">
        <v>0</v>
      </c>
      <c r="D27" s="35">
        <v>0</v>
      </c>
      <c r="E27" s="53">
        <v>17.52</v>
      </c>
      <c r="F27" s="23">
        <v>1587</v>
      </c>
      <c r="G27" s="23">
        <v>1135.92</v>
      </c>
    </row>
    <row r="28" spans="1:7" x14ac:dyDescent="0.2">
      <c r="A28" s="11" t="s">
        <v>231</v>
      </c>
      <c r="B28" s="26">
        <f t="shared" ref="B28:F28" si="4">SUM(B24:B27)</f>
        <v>397.99119999999999</v>
      </c>
      <c r="C28" s="27">
        <f t="shared" si="4"/>
        <v>47758.943999999996</v>
      </c>
      <c r="D28" s="28">
        <f t="shared" si="4"/>
        <v>33431.260799999996</v>
      </c>
      <c r="E28" s="26">
        <f t="shared" si="4"/>
        <v>516</v>
      </c>
      <c r="F28" s="27">
        <f t="shared" si="4"/>
        <v>43939</v>
      </c>
      <c r="G28" s="27">
        <f>SUM(G24:G27)</f>
        <v>30200.060000000005</v>
      </c>
    </row>
    <row r="29" spans="1:7" x14ac:dyDescent="0.2">
      <c r="A29" s="11"/>
      <c r="B29" s="26"/>
      <c r="C29" s="27"/>
      <c r="D29" s="28"/>
      <c r="E29" s="26"/>
      <c r="F29" s="49"/>
    </row>
    <row r="30" spans="1:7" x14ac:dyDescent="0.2">
      <c r="A30" s="9" t="s">
        <v>278</v>
      </c>
      <c r="B30" s="53">
        <v>548.27189999999996</v>
      </c>
      <c r="C30" s="32">
        <f>B30*90</f>
        <v>49344.470999999998</v>
      </c>
      <c r="D30" s="35">
        <f>C30*70/100</f>
        <v>34541.129699999998</v>
      </c>
      <c r="E30" s="53">
        <v>532.33000000000004</v>
      </c>
      <c r="F30" s="23">
        <v>38805</v>
      </c>
      <c r="G30" s="23">
        <v>27092.42</v>
      </c>
    </row>
    <row r="31" spans="1:7" x14ac:dyDescent="0.2">
      <c r="A31" s="9" t="s">
        <v>279</v>
      </c>
      <c r="B31" s="10">
        <v>0</v>
      </c>
      <c r="C31" s="32">
        <v>0</v>
      </c>
      <c r="D31" s="35">
        <v>0</v>
      </c>
      <c r="E31" s="53">
        <v>2.62</v>
      </c>
      <c r="F31" s="23">
        <v>130</v>
      </c>
      <c r="G31" s="23">
        <v>53.6</v>
      </c>
    </row>
    <row r="32" spans="1:7" x14ac:dyDescent="0.2">
      <c r="A32" s="9" t="s">
        <v>280</v>
      </c>
      <c r="B32" s="10">
        <v>0</v>
      </c>
      <c r="C32" s="32">
        <v>0</v>
      </c>
      <c r="D32" s="35">
        <v>0</v>
      </c>
      <c r="E32" s="53">
        <v>11.36</v>
      </c>
      <c r="F32" s="23">
        <v>720</v>
      </c>
      <c r="G32" s="23">
        <v>507.41</v>
      </c>
    </row>
    <row r="33" spans="1:7" x14ac:dyDescent="0.2">
      <c r="A33" s="9" t="s">
        <v>281</v>
      </c>
      <c r="B33" s="10">
        <v>0</v>
      </c>
      <c r="C33" s="32">
        <v>0</v>
      </c>
      <c r="D33" s="35">
        <v>0</v>
      </c>
      <c r="E33" s="53">
        <v>5.09</v>
      </c>
      <c r="F33" s="23">
        <v>270</v>
      </c>
      <c r="G33" s="23">
        <v>159.91999999999999</v>
      </c>
    </row>
    <row r="34" spans="1:7" x14ac:dyDescent="0.2">
      <c r="A34" s="11" t="s">
        <v>282</v>
      </c>
      <c r="B34" s="26">
        <f t="shared" ref="B34:D34" si="5">SUM(B30:B33)</f>
        <v>548.27189999999996</v>
      </c>
      <c r="C34" s="27">
        <f t="shared" si="5"/>
        <v>49344.470999999998</v>
      </c>
      <c r="D34" s="28">
        <f t="shared" si="5"/>
        <v>34541.129699999998</v>
      </c>
      <c r="E34" s="26">
        <f>SUM(E30:E33)</f>
        <v>551.40000000000009</v>
      </c>
      <c r="F34" s="27">
        <f>SUM(F30:F33)</f>
        <v>39925</v>
      </c>
      <c r="G34" s="27">
        <f>SUM(G30:G33)</f>
        <v>27813.349999999995</v>
      </c>
    </row>
    <row r="35" spans="1:7" x14ac:dyDescent="0.2">
      <c r="A35" s="11"/>
      <c r="B35" s="26"/>
      <c r="C35" s="27"/>
      <c r="D35" s="28"/>
      <c r="E35" s="26"/>
      <c r="F35" s="49"/>
      <c r="G35" s="27"/>
    </row>
    <row r="36" spans="1:7" x14ac:dyDescent="0.2">
      <c r="A36" s="9" t="s">
        <v>252</v>
      </c>
      <c r="B36" s="53">
        <v>96.835800000000006</v>
      </c>
      <c r="C36" s="32">
        <f>B36*100</f>
        <v>9683.58</v>
      </c>
      <c r="D36" s="35">
        <f>C36*70/100</f>
        <v>6778.5059999999994</v>
      </c>
      <c r="E36" s="53">
        <v>84.72</v>
      </c>
      <c r="F36" s="23">
        <v>6540</v>
      </c>
      <c r="G36" s="23">
        <v>4532.32</v>
      </c>
    </row>
    <row r="37" spans="1:7" x14ac:dyDescent="0.2">
      <c r="A37" s="9" t="s">
        <v>253</v>
      </c>
      <c r="B37" s="10">
        <v>0</v>
      </c>
      <c r="C37" s="32">
        <v>0</v>
      </c>
      <c r="D37" s="35">
        <v>0</v>
      </c>
      <c r="E37" s="53">
        <v>2.39</v>
      </c>
      <c r="F37" s="23">
        <v>157</v>
      </c>
      <c r="G37" s="23">
        <v>53.5</v>
      </c>
    </row>
    <row r="38" spans="1:7" x14ac:dyDescent="0.2">
      <c r="A38" s="9" t="s">
        <v>435</v>
      </c>
      <c r="B38" s="10">
        <v>0</v>
      </c>
      <c r="C38" s="32">
        <v>0</v>
      </c>
      <c r="D38" s="35">
        <v>0</v>
      </c>
      <c r="E38" s="53">
        <v>0</v>
      </c>
      <c r="F38" s="23">
        <v>0</v>
      </c>
      <c r="G38" s="23">
        <v>0</v>
      </c>
    </row>
    <row r="39" spans="1:7" x14ac:dyDescent="0.2">
      <c r="A39" s="24" t="s">
        <v>254</v>
      </c>
      <c r="B39" s="30">
        <f>B36</f>
        <v>96.835800000000006</v>
      </c>
      <c r="C39" s="36">
        <f>C36</f>
        <v>9683.58</v>
      </c>
      <c r="D39" s="37">
        <f>D36</f>
        <v>6778.5059999999994</v>
      </c>
      <c r="E39" s="57">
        <f>SUM(E36:E38)</f>
        <v>87.11</v>
      </c>
      <c r="F39" s="36">
        <f>SUM(F36:F38)</f>
        <v>6697</v>
      </c>
      <c r="G39" s="36">
        <f>SUM(G36:G38)</f>
        <v>4585.82</v>
      </c>
    </row>
    <row r="40" spans="1:7" x14ac:dyDescent="0.2">
      <c r="A40" s="24"/>
      <c r="B40" s="57"/>
      <c r="C40" s="36"/>
      <c r="D40" s="37"/>
      <c r="E40" s="57"/>
      <c r="F40" s="52"/>
      <c r="G40" s="36"/>
    </row>
    <row r="41" spans="1:7" x14ac:dyDescent="0.2">
      <c r="A41" s="9" t="s">
        <v>232</v>
      </c>
      <c r="B41" s="10">
        <v>19.8842</v>
      </c>
      <c r="C41" s="32">
        <f>B41*100</f>
        <v>1988.42</v>
      </c>
      <c r="D41" s="35">
        <f>C41*70/100</f>
        <v>1391.894</v>
      </c>
      <c r="E41" s="53">
        <v>23.96</v>
      </c>
      <c r="F41" s="23">
        <v>1813</v>
      </c>
      <c r="G41" s="23">
        <v>1258.27</v>
      </c>
    </row>
    <row r="42" spans="1:7" x14ac:dyDescent="0.2">
      <c r="A42" s="9" t="s">
        <v>233</v>
      </c>
      <c r="B42" s="10">
        <v>0</v>
      </c>
      <c r="C42" s="32">
        <v>0</v>
      </c>
      <c r="D42" s="35">
        <v>0</v>
      </c>
      <c r="E42" s="53">
        <v>1.72</v>
      </c>
      <c r="F42" s="23">
        <v>151</v>
      </c>
      <c r="G42" s="23">
        <v>104.71</v>
      </c>
    </row>
    <row r="43" spans="1:7" x14ac:dyDescent="0.2">
      <c r="A43" s="11" t="s">
        <v>232</v>
      </c>
      <c r="B43" s="30">
        <f t="shared" ref="B43:F43" si="6">SUM(B41:B42)</f>
        <v>19.8842</v>
      </c>
      <c r="C43" s="31">
        <f t="shared" si="6"/>
        <v>1988.42</v>
      </c>
      <c r="D43" s="38">
        <f t="shared" si="6"/>
        <v>1391.894</v>
      </c>
      <c r="E43" s="60">
        <f t="shared" si="6"/>
        <v>25.68</v>
      </c>
      <c r="F43" s="27">
        <f t="shared" si="6"/>
        <v>1964</v>
      </c>
      <c r="G43" s="27">
        <f>SUM(G41:G42)</f>
        <v>1362.98</v>
      </c>
    </row>
    <row r="44" spans="1:7" x14ac:dyDescent="0.2">
      <c r="A44" s="11"/>
      <c r="B44" s="30"/>
      <c r="C44" s="30"/>
      <c r="D44" s="39"/>
      <c r="E44" s="60"/>
      <c r="F44" s="49"/>
      <c r="G44" s="27"/>
    </row>
    <row r="45" spans="1:7" x14ac:dyDescent="0.2">
      <c r="A45" s="9" t="s">
        <v>234</v>
      </c>
      <c r="B45" s="53">
        <v>78.480400000000003</v>
      </c>
      <c r="C45" s="32">
        <f>B45*105</f>
        <v>8240.4420000000009</v>
      </c>
      <c r="D45" s="35">
        <f>C45*70/100</f>
        <v>5768.309400000001</v>
      </c>
      <c r="E45" s="13">
        <v>107.87</v>
      </c>
      <c r="F45" s="32">
        <v>9265</v>
      </c>
      <c r="G45" s="23">
        <v>6437.85</v>
      </c>
    </row>
    <row r="46" spans="1:7" x14ac:dyDescent="0.2">
      <c r="A46" s="9" t="s">
        <v>380</v>
      </c>
      <c r="B46" s="10">
        <v>0</v>
      </c>
      <c r="C46" s="32">
        <v>0</v>
      </c>
      <c r="D46" s="35">
        <v>0</v>
      </c>
      <c r="E46" s="53">
        <v>0.17</v>
      </c>
      <c r="F46" s="23">
        <v>13</v>
      </c>
      <c r="G46" s="23">
        <v>8</v>
      </c>
    </row>
    <row r="47" spans="1:7" x14ac:dyDescent="0.2">
      <c r="A47" s="11" t="s">
        <v>234</v>
      </c>
      <c r="B47" s="30">
        <f t="shared" ref="B47:G47" si="7">SUM(B45:B46)</f>
        <v>78.480400000000003</v>
      </c>
      <c r="C47" s="27">
        <f t="shared" si="7"/>
        <v>8240.4420000000009</v>
      </c>
      <c r="D47" s="28">
        <f t="shared" si="7"/>
        <v>5768.309400000001</v>
      </c>
      <c r="E47" s="30">
        <f t="shared" si="7"/>
        <v>108.04</v>
      </c>
      <c r="F47" s="31">
        <f t="shared" si="7"/>
        <v>9278</v>
      </c>
      <c r="G47" s="31">
        <f t="shared" si="7"/>
        <v>6445.85</v>
      </c>
    </row>
    <row r="48" spans="1:7" x14ac:dyDescent="0.2">
      <c r="A48" s="11"/>
      <c r="B48" s="30"/>
      <c r="C48" s="27"/>
      <c r="D48" s="28"/>
      <c r="E48" s="30"/>
      <c r="F48" s="51"/>
      <c r="G48" s="31"/>
    </row>
    <row r="49" spans="1:7" x14ac:dyDescent="0.2">
      <c r="A49" s="9" t="s">
        <v>235</v>
      </c>
      <c r="B49" s="53">
        <v>19.436620000000001</v>
      </c>
      <c r="C49" s="32">
        <f>B49*90</f>
        <v>1749.2958000000001</v>
      </c>
      <c r="D49" s="35">
        <f>C49*70/100</f>
        <v>1224.5070600000001</v>
      </c>
      <c r="E49" s="53">
        <v>44.89</v>
      </c>
      <c r="F49" s="23">
        <v>3124</v>
      </c>
      <c r="G49" s="23">
        <v>2176.38</v>
      </c>
    </row>
    <row r="50" spans="1:7" x14ac:dyDescent="0.2">
      <c r="A50" s="9" t="s">
        <v>431</v>
      </c>
      <c r="B50" s="10">
        <v>0</v>
      </c>
      <c r="C50" s="32">
        <v>0</v>
      </c>
      <c r="D50" s="35">
        <v>0</v>
      </c>
      <c r="E50" s="53">
        <v>0.86</v>
      </c>
      <c r="F50" s="23">
        <v>18</v>
      </c>
      <c r="G50" s="53">
        <v>11.8</v>
      </c>
    </row>
    <row r="51" spans="1:7" x14ac:dyDescent="0.2">
      <c r="A51" s="11" t="s">
        <v>235</v>
      </c>
      <c r="B51" s="26">
        <f>SUM(B49:B50)</f>
        <v>19.436620000000001</v>
      </c>
      <c r="C51" s="27">
        <f t="shared" ref="C51:D51" si="8">SUM(C49:C50)</f>
        <v>1749.2958000000001</v>
      </c>
      <c r="D51" s="28">
        <f t="shared" si="8"/>
        <v>1224.5070600000001</v>
      </c>
      <c r="E51" s="30">
        <f t="shared" ref="E51:G51" si="9">SUM(E49:E50)</f>
        <v>45.75</v>
      </c>
      <c r="F51" s="31">
        <f t="shared" si="9"/>
        <v>3142</v>
      </c>
      <c r="G51" s="31">
        <f t="shared" si="9"/>
        <v>2188.1800000000003</v>
      </c>
    </row>
    <row r="52" spans="1:7" x14ac:dyDescent="0.2">
      <c r="A52" s="11"/>
      <c r="B52" s="10"/>
      <c r="C52" s="32"/>
      <c r="D52" s="35"/>
      <c r="E52" s="26"/>
      <c r="F52" s="49"/>
      <c r="G52" s="27"/>
    </row>
    <row r="53" spans="1:7" x14ac:dyDescent="0.2">
      <c r="A53" s="9" t="s">
        <v>257</v>
      </c>
      <c r="B53" s="53">
        <v>488.88479999999998</v>
      </c>
      <c r="C53" s="32">
        <f>B53*125</f>
        <v>61110.6</v>
      </c>
      <c r="D53" s="35">
        <f>C53*70/100</f>
        <v>42777.42</v>
      </c>
      <c r="E53" s="53">
        <v>619.44000000000005</v>
      </c>
      <c r="F53" s="23">
        <v>66738</v>
      </c>
      <c r="G53" s="23">
        <v>46463.35</v>
      </c>
    </row>
    <row r="54" spans="1:7" x14ac:dyDescent="0.2">
      <c r="A54" s="9" t="s">
        <v>258</v>
      </c>
      <c r="B54" s="10">
        <v>0</v>
      </c>
      <c r="C54" s="32">
        <v>0</v>
      </c>
      <c r="D54" s="35">
        <v>0</v>
      </c>
      <c r="E54" s="53">
        <v>7.32</v>
      </c>
      <c r="F54" s="23">
        <v>694</v>
      </c>
      <c r="G54" s="23">
        <v>483.83</v>
      </c>
    </row>
    <row r="55" spans="1:7" x14ac:dyDescent="0.2">
      <c r="A55" s="9" t="s">
        <v>438</v>
      </c>
      <c r="B55" s="10">
        <v>0</v>
      </c>
      <c r="C55" s="32">
        <v>0</v>
      </c>
      <c r="D55" s="35">
        <v>0</v>
      </c>
      <c r="E55" s="53">
        <v>0.19</v>
      </c>
      <c r="F55" s="23">
        <v>2</v>
      </c>
      <c r="G55" s="23">
        <v>1</v>
      </c>
    </row>
    <row r="56" spans="1:7" x14ac:dyDescent="0.2">
      <c r="A56" s="11" t="s">
        <v>257</v>
      </c>
      <c r="B56" s="30">
        <f>B53</f>
        <v>488.88479999999998</v>
      </c>
      <c r="C56" s="31">
        <f>C53</f>
        <v>61110.6</v>
      </c>
      <c r="D56" s="38">
        <f>D53</f>
        <v>42777.42</v>
      </c>
      <c r="E56" s="26">
        <f>SUM(E53:E55)</f>
        <v>626.95000000000016</v>
      </c>
      <c r="F56" s="27">
        <f>SUM(F53:F55)</f>
        <v>67434</v>
      </c>
      <c r="G56" s="27">
        <f>SUM(G53:G55)</f>
        <v>46948.18</v>
      </c>
    </row>
    <row r="57" spans="1:7" x14ac:dyDescent="0.2">
      <c r="A57" s="11"/>
      <c r="B57" s="26"/>
      <c r="C57" s="27"/>
      <c r="D57" s="28"/>
      <c r="E57" s="26"/>
      <c r="F57" s="49"/>
      <c r="G57" s="27"/>
    </row>
    <row r="58" spans="1:7" x14ac:dyDescent="0.2">
      <c r="A58" s="9" t="s">
        <v>236</v>
      </c>
      <c r="B58" s="53">
        <v>208.46729999999999</v>
      </c>
      <c r="C58" s="32">
        <f>B58*100</f>
        <v>20846.73</v>
      </c>
      <c r="D58" s="35">
        <f>C58*70/100</f>
        <v>14592.710999999999</v>
      </c>
      <c r="E58" s="53">
        <v>304.17</v>
      </c>
      <c r="F58" s="23">
        <v>23386</v>
      </c>
      <c r="G58" s="23">
        <v>16170.08</v>
      </c>
    </row>
    <row r="59" spans="1:7" x14ac:dyDescent="0.2">
      <c r="A59" s="9" t="s">
        <v>237</v>
      </c>
      <c r="B59" s="10">
        <v>0</v>
      </c>
      <c r="C59" s="32">
        <v>0</v>
      </c>
      <c r="D59" s="35">
        <v>0</v>
      </c>
      <c r="E59" s="53">
        <v>0.06</v>
      </c>
      <c r="F59" s="23">
        <v>6</v>
      </c>
      <c r="G59" s="23">
        <v>1.1000000000000001</v>
      </c>
    </row>
    <row r="60" spans="1:7" x14ac:dyDescent="0.2">
      <c r="A60" s="9" t="s">
        <v>238</v>
      </c>
      <c r="B60" s="10">
        <v>0</v>
      </c>
      <c r="C60" s="32">
        <v>0</v>
      </c>
      <c r="D60" s="35">
        <v>0</v>
      </c>
      <c r="E60" s="53">
        <v>50.49</v>
      </c>
      <c r="F60" s="23">
        <v>3757</v>
      </c>
      <c r="G60" s="23">
        <v>2690.93</v>
      </c>
    </row>
    <row r="61" spans="1:7" x14ac:dyDescent="0.2">
      <c r="A61" s="11" t="s">
        <v>239</v>
      </c>
      <c r="B61" s="26">
        <f>B58</f>
        <v>208.46729999999999</v>
      </c>
      <c r="C61" s="27">
        <f>C58</f>
        <v>20846.73</v>
      </c>
      <c r="D61" s="28">
        <f>D58</f>
        <v>14592.710999999999</v>
      </c>
      <c r="E61" s="26">
        <f>SUM(E58:E60)</f>
        <v>354.72</v>
      </c>
      <c r="F61" s="27">
        <f>SUM(F58:F60)</f>
        <v>27149</v>
      </c>
      <c r="G61" s="27">
        <f>SUM(G58:G60)</f>
        <v>18862.11</v>
      </c>
    </row>
    <row r="62" spans="1:7" x14ac:dyDescent="0.2">
      <c r="A62" s="11"/>
      <c r="B62" s="26"/>
      <c r="C62" s="27"/>
      <c r="D62" s="28"/>
      <c r="E62" s="26"/>
      <c r="F62" s="49"/>
      <c r="G62" s="27"/>
    </row>
    <row r="63" spans="1:7" x14ac:dyDescent="0.2">
      <c r="A63" s="11" t="s">
        <v>240</v>
      </c>
      <c r="B63" s="30">
        <v>0.47389999999999999</v>
      </c>
      <c r="C63" s="27">
        <f>B63*90</f>
        <v>42.650999999999996</v>
      </c>
      <c r="D63" s="28">
        <f>C63*70/100</f>
        <v>29.855699999999999</v>
      </c>
      <c r="E63" s="30">
        <v>0.37</v>
      </c>
      <c r="F63" s="31">
        <v>21</v>
      </c>
      <c r="G63" s="31">
        <v>14.59</v>
      </c>
    </row>
    <row r="64" spans="1:7" x14ac:dyDescent="0.2">
      <c r="A64" s="11"/>
      <c r="B64" s="26"/>
      <c r="C64" s="27"/>
      <c r="D64" s="28"/>
      <c r="E64" s="26"/>
      <c r="F64" s="49"/>
      <c r="G64" s="27"/>
    </row>
    <row r="65" spans="1:7" x14ac:dyDescent="0.2">
      <c r="A65" s="9" t="s">
        <v>262</v>
      </c>
      <c r="B65" s="53">
        <v>249.21010000000001</v>
      </c>
      <c r="C65" s="32">
        <f>B65*105</f>
        <v>26167.0605</v>
      </c>
      <c r="D65" s="35">
        <f>C65*70/100</f>
        <v>18316.942349999998</v>
      </c>
      <c r="E65" s="53">
        <v>404.63</v>
      </c>
      <c r="F65" s="23">
        <v>34781</v>
      </c>
      <c r="G65" s="23">
        <v>23883.13</v>
      </c>
    </row>
    <row r="66" spans="1:7" x14ac:dyDescent="0.2">
      <c r="A66" s="9" t="s">
        <v>432</v>
      </c>
      <c r="B66" s="53">
        <v>0</v>
      </c>
      <c r="C66" s="32">
        <v>0</v>
      </c>
      <c r="D66" s="35">
        <v>0</v>
      </c>
      <c r="E66" s="53">
        <v>0</v>
      </c>
      <c r="F66" s="23">
        <v>0</v>
      </c>
      <c r="G66" s="23">
        <v>0</v>
      </c>
    </row>
    <row r="67" spans="1:7" x14ac:dyDescent="0.2">
      <c r="A67" s="9" t="s">
        <v>260</v>
      </c>
      <c r="B67" s="10">
        <v>0</v>
      </c>
      <c r="C67" s="32">
        <v>0</v>
      </c>
      <c r="D67" s="35">
        <v>0</v>
      </c>
      <c r="E67" s="53">
        <v>38.270000000000003</v>
      </c>
      <c r="F67" s="23">
        <v>3249</v>
      </c>
      <c r="G67" s="23">
        <v>2447.38</v>
      </c>
    </row>
    <row r="68" spans="1:7" x14ac:dyDescent="0.2">
      <c r="A68" s="9" t="s">
        <v>261</v>
      </c>
      <c r="B68" s="10">
        <v>0</v>
      </c>
      <c r="C68" s="32">
        <v>0</v>
      </c>
      <c r="D68" s="35">
        <v>0</v>
      </c>
      <c r="E68" s="53">
        <v>6.67</v>
      </c>
      <c r="F68" s="23">
        <v>630</v>
      </c>
      <c r="G68" s="23">
        <v>446.47</v>
      </c>
    </row>
    <row r="69" spans="1:7" x14ac:dyDescent="0.2">
      <c r="A69" s="11" t="s">
        <v>262</v>
      </c>
      <c r="B69" s="26">
        <f>B65</f>
        <v>249.21010000000001</v>
      </c>
      <c r="C69" s="27">
        <f>C65</f>
        <v>26167.0605</v>
      </c>
      <c r="D69" s="28">
        <f>D65</f>
        <v>18316.942349999998</v>
      </c>
      <c r="E69" s="26">
        <f>SUM(E65:E68)</f>
        <v>449.57</v>
      </c>
      <c r="F69" s="27">
        <f>SUM(F65:F68)</f>
        <v>38660</v>
      </c>
      <c r="G69" s="27">
        <f>SUM(G65:G68)</f>
        <v>26776.980000000003</v>
      </c>
    </row>
    <row r="70" spans="1:7" x14ac:dyDescent="0.2">
      <c r="A70" s="11"/>
      <c r="B70" s="26"/>
      <c r="C70" s="27"/>
      <c r="D70" s="28"/>
      <c r="E70" s="26"/>
      <c r="F70" s="49"/>
      <c r="G70" s="27"/>
    </row>
    <row r="71" spans="1:7" x14ac:dyDescent="0.2">
      <c r="A71" s="11" t="s">
        <v>383</v>
      </c>
      <c r="B71" s="30">
        <v>0</v>
      </c>
      <c r="C71" s="27">
        <f>B71*130</f>
        <v>0</v>
      </c>
      <c r="D71" s="28">
        <f>C71*70/100</f>
        <v>0</v>
      </c>
      <c r="E71" s="30">
        <v>0</v>
      </c>
      <c r="F71" s="31">
        <v>0</v>
      </c>
      <c r="G71" s="29">
        <v>0</v>
      </c>
    </row>
    <row r="72" spans="1:7" x14ac:dyDescent="0.2">
      <c r="A72" s="11"/>
      <c r="B72" s="26"/>
      <c r="C72" s="27"/>
      <c r="D72" s="28"/>
      <c r="E72" s="26"/>
      <c r="F72" s="49"/>
      <c r="G72" s="27"/>
    </row>
    <row r="73" spans="1:7" x14ac:dyDescent="0.2">
      <c r="A73" s="9" t="s">
        <v>264</v>
      </c>
      <c r="B73" s="53">
        <v>494.88400000000001</v>
      </c>
      <c r="C73" s="32">
        <f>B73*90</f>
        <v>44539.56</v>
      </c>
      <c r="D73" s="35">
        <f>C73*70/100</f>
        <v>31177.691999999995</v>
      </c>
      <c r="E73" s="53">
        <v>177.3</v>
      </c>
      <c r="F73" s="23">
        <v>13344</v>
      </c>
      <c r="G73" s="23">
        <v>9119.7099999999991</v>
      </c>
    </row>
    <row r="74" spans="1:7" x14ac:dyDescent="0.2">
      <c r="A74" s="9" t="s">
        <v>265</v>
      </c>
      <c r="B74" s="10">
        <v>0</v>
      </c>
      <c r="C74" s="32">
        <v>0</v>
      </c>
      <c r="D74" s="35">
        <v>0</v>
      </c>
      <c r="E74" s="53">
        <v>276.32</v>
      </c>
      <c r="F74" s="23">
        <v>19110</v>
      </c>
      <c r="G74" s="23">
        <v>13083.69</v>
      </c>
    </row>
    <row r="75" spans="1:7" x14ac:dyDescent="0.2">
      <c r="A75" s="9" t="s">
        <v>269</v>
      </c>
      <c r="B75" s="10">
        <v>0</v>
      </c>
      <c r="C75" s="32">
        <v>0</v>
      </c>
      <c r="D75" s="35">
        <v>0</v>
      </c>
      <c r="E75" s="53">
        <v>4.3499999999999996</v>
      </c>
      <c r="F75" s="23">
        <v>337</v>
      </c>
      <c r="G75" s="23">
        <v>524.45000000000005</v>
      </c>
    </row>
    <row r="76" spans="1:7" s="20" customFormat="1" x14ac:dyDescent="0.2">
      <c r="A76" s="9" t="s">
        <v>266</v>
      </c>
      <c r="B76" s="10">
        <v>0</v>
      </c>
      <c r="C76" s="32">
        <v>0</v>
      </c>
      <c r="D76" s="35">
        <v>0</v>
      </c>
      <c r="E76" s="62">
        <v>10.87</v>
      </c>
      <c r="F76" s="33">
        <v>739</v>
      </c>
      <c r="G76" s="23">
        <v>546.84</v>
      </c>
    </row>
    <row r="77" spans="1:7" x14ac:dyDescent="0.2">
      <c r="A77" s="11" t="s">
        <v>267</v>
      </c>
      <c r="B77" s="26">
        <f>B73</f>
        <v>494.88400000000001</v>
      </c>
      <c r="C77" s="27">
        <f>C73</f>
        <v>44539.56</v>
      </c>
      <c r="D77" s="28">
        <f>D73</f>
        <v>31177.691999999995</v>
      </c>
      <c r="E77" s="26">
        <f>SUM(E73:E76)</f>
        <v>468.84000000000003</v>
      </c>
      <c r="F77" s="27">
        <f>SUM(F73:F76)</f>
        <v>33530</v>
      </c>
      <c r="G77" s="27">
        <f>SUM(G73:G76)</f>
        <v>23274.690000000002</v>
      </c>
    </row>
    <row r="78" spans="1:7" x14ac:dyDescent="0.2">
      <c r="A78" s="11"/>
      <c r="B78" s="26"/>
      <c r="C78" s="27"/>
      <c r="D78" s="28"/>
      <c r="E78" s="26"/>
      <c r="F78" s="49"/>
      <c r="G78" s="27"/>
    </row>
    <row r="79" spans="1:7" x14ac:dyDescent="0.2">
      <c r="A79" s="9" t="s">
        <v>241</v>
      </c>
      <c r="B79" s="53">
        <v>161.30240000000001</v>
      </c>
      <c r="C79" s="32">
        <f>B79*90</f>
        <v>14517.216</v>
      </c>
      <c r="D79" s="35">
        <f>C79*70/100</f>
        <v>10162.0512</v>
      </c>
      <c r="E79" s="53">
        <v>23.62</v>
      </c>
      <c r="F79" s="23">
        <v>1375</v>
      </c>
      <c r="G79" s="23">
        <v>947.33</v>
      </c>
    </row>
    <row r="80" spans="1:7" x14ac:dyDescent="0.2">
      <c r="A80" s="9" t="s">
        <v>242</v>
      </c>
      <c r="B80" s="14">
        <v>0</v>
      </c>
      <c r="C80" s="14">
        <v>0</v>
      </c>
      <c r="D80" s="40">
        <v>0</v>
      </c>
      <c r="E80" s="53">
        <v>122.2</v>
      </c>
      <c r="F80" s="23">
        <v>6749</v>
      </c>
      <c r="G80" s="23">
        <v>4676.67</v>
      </c>
    </row>
    <row r="81" spans="1:7" x14ac:dyDescent="0.2">
      <c r="A81" s="11" t="s">
        <v>241</v>
      </c>
      <c r="B81" s="26">
        <f>SUM(B79:B80)</f>
        <v>161.30240000000001</v>
      </c>
      <c r="C81" s="27">
        <f>C79</f>
        <v>14517.216</v>
      </c>
      <c r="D81" s="28">
        <f>D79</f>
        <v>10162.0512</v>
      </c>
      <c r="E81" s="26">
        <f>SUM(E79:E80)</f>
        <v>145.82</v>
      </c>
      <c r="F81" s="27">
        <f>SUM(F79:F80)</f>
        <v>8124</v>
      </c>
      <c r="G81" s="27">
        <f>SUM(G79:G80)</f>
        <v>5624</v>
      </c>
    </row>
    <row r="82" spans="1:7" x14ac:dyDescent="0.2">
      <c r="A82" s="11"/>
      <c r="B82" s="26"/>
      <c r="C82" s="27"/>
      <c r="D82" s="28"/>
      <c r="E82" s="60"/>
      <c r="F82" s="49"/>
      <c r="G82" s="27"/>
    </row>
    <row r="83" spans="1:7" x14ac:dyDescent="0.2">
      <c r="A83" s="9" t="s">
        <v>243</v>
      </c>
      <c r="B83" s="53">
        <v>506.81810000000002</v>
      </c>
      <c r="C83" s="32">
        <f>B83*115</f>
        <v>58284.0815</v>
      </c>
      <c r="D83" s="35">
        <f>C83*70/100</f>
        <v>40798.857049999999</v>
      </c>
      <c r="E83" s="53">
        <v>152.94999999999999</v>
      </c>
      <c r="F83" s="23">
        <v>14281</v>
      </c>
      <c r="G83" s="23">
        <v>9695.07</v>
      </c>
    </row>
    <row r="84" spans="1:7" x14ac:dyDescent="0.2">
      <c r="A84" s="9" t="s">
        <v>244</v>
      </c>
      <c r="B84" s="10">
        <v>0</v>
      </c>
      <c r="C84" s="32">
        <v>0</v>
      </c>
      <c r="D84" s="35">
        <v>0</v>
      </c>
      <c r="E84" s="53">
        <v>50.74</v>
      </c>
      <c r="F84" s="23">
        <v>4991</v>
      </c>
      <c r="G84" s="23">
        <v>3472.28</v>
      </c>
    </row>
    <row r="85" spans="1:7" x14ac:dyDescent="0.2">
      <c r="A85" s="9" t="s">
        <v>245</v>
      </c>
      <c r="B85" s="10">
        <v>0</v>
      </c>
      <c r="C85" s="32">
        <v>0</v>
      </c>
      <c r="D85" s="35">
        <v>0</v>
      </c>
      <c r="E85" s="53">
        <v>192.54</v>
      </c>
      <c r="F85" s="23">
        <v>17251</v>
      </c>
      <c r="G85" s="23">
        <v>12108.03</v>
      </c>
    </row>
    <row r="86" spans="1:7" x14ac:dyDescent="0.2">
      <c r="A86" s="9" t="s">
        <v>246</v>
      </c>
      <c r="B86" s="10">
        <v>0</v>
      </c>
      <c r="C86" s="32">
        <v>0</v>
      </c>
      <c r="D86" s="35">
        <v>0</v>
      </c>
      <c r="E86" s="53">
        <v>54.08</v>
      </c>
      <c r="F86" s="23">
        <v>4714</v>
      </c>
      <c r="G86" s="23">
        <v>3308.52</v>
      </c>
    </row>
    <row r="87" spans="1:7" x14ac:dyDescent="0.2">
      <c r="A87" s="9" t="s">
        <v>270</v>
      </c>
      <c r="B87" s="10">
        <v>0</v>
      </c>
      <c r="C87" s="32">
        <v>0</v>
      </c>
      <c r="D87" s="35">
        <v>0</v>
      </c>
      <c r="E87" s="53">
        <v>23.43</v>
      </c>
      <c r="F87" s="23">
        <v>2409</v>
      </c>
      <c r="G87" s="23">
        <v>1892.81</v>
      </c>
    </row>
    <row r="88" spans="1:7" x14ac:dyDescent="0.2">
      <c r="A88" s="11" t="s">
        <v>243</v>
      </c>
      <c r="B88" s="26">
        <f t="shared" ref="B88:F88" si="10">SUM(B83:B87)</f>
        <v>506.81810000000002</v>
      </c>
      <c r="C88" s="27">
        <f t="shared" si="10"/>
        <v>58284.0815</v>
      </c>
      <c r="D88" s="28">
        <f t="shared" si="10"/>
        <v>40798.857049999999</v>
      </c>
      <c r="E88" s="26">
        <f t="shared" si="10"/>
        <v>473.74</v>
      </c>
      <c r="F88" s="27">
        <f t="shared" si="10"/>
        <v>43646</v>
      </c>
      <c r="G88" s="27">
        <f>SUM(G83:G87)</f>
        <v>30476.710000000003</v>
      </c>
    </row>
    <row r="89" spans="1:7" x14ac:dyDescent="0.2">
      <c r="A89" s="11"/>
      <c r="B89" s="26"/>
      <c r="C89" s="27"/>
      <c r="D89" s="28"/>
      <c r="E89" s="26"/>
      <c r="F89" s="49"/>
      <c r="G89" s="27"/>
    </row>
    <row r="90" spans="1:7" x14ac:dyDescent="0.2">
      <c r="A90" s="11" t="s">
        <v>285</v>
      </c>
      <c r="B90" s="30">
        <v>0.1419</v>
      </c>
      <c r="C90" s="27">
        <f>B90*110</f>
        <v>15.609</v>
      </c>
      <c r="D90" s="28">
        <f>C90*70/100</f>
        <v>10.926300000000001</v>
      </c>
      <c r="E90" s="30">
        <v>0</v>
      </c>
      <c r="F90" s="31">
        <v>0</v>
      </c>
      <c r="G90" s="31">
        <v>0</v>
      </c>
    </row>
    <row r="91" spans="1:7" x14ac:dyDescent="0.2">
      <c r="A91" s="11"/>
      <c r="B91" s="26"/>
      <c r="C91" s="27"/>
      <c r="D91" s="28"/>
      <c r="E91" s="26"/>
      <c r="F91" s="49"/>
      <c r="G91" s="27"/>
    </row>
    <row r="92" spans="1:7" x14ac:dyDescent="0.2">
      <c r="A92" s="9" t="s">
        <v>248</v>
      </c>
      <c r="B92" s="53">
        <v>192.47640000000001</v>
      </c>
      <c r="C92" s="32">
        <f>B92*100</f>
        <v>19247.64</v>
      </c>
      <c r="D92" s="35">
        <f>C92*70/100</f>
        <v>13473.348</v>
      </c>
      <c r="E92" s="53">
        <v>54.25</v>
      </c>
      <c r="F92" s="23">
        <v>4083</v>
      </c>
      <c r="G92" s="23">
        <v>2845.74</v>
      </c>
    </row>
    <row r="93" spans="1:7" x14ac:dyDescent="0.2">
      <c r="A93" s="9" t="s">
        <v>247</v>
      </c>
      <c r="B93" s="10">
        <v>0</v>
      </c>
      <c r="C93" s="32">
        <v>0</v>
      </c>
      <c r="D93" s="35">
        <v>0</v>
      </c>
      <c r="E93" s="53">
        <v>116.01</v>
      </c>
      <c r="F93" s="23">
        <v>8216</v>
      </c>
      <c r="G93" s="23">
        <v>5719.62</v>
      </c>
    </row>
    <row r="94" spans="1:7" x14ac:dyDescent="0.2">
      <c r="A94" s="9" t="s">
        <v>271</v>
      </c>
      <c r="B94" s="10">
        <v>0</v>
      </c>
      <c r="C94" s="32">
        <v>0</v>
      </c>
      <c r="D94" s="35">
        <v>0</v>
      </c>
      <c r="E94" s="53">
        <v>5.15</v>
      </c>
      <c r="F94" s="23">
        <v>418</v>
      </c>
      <c r="G94" s="23">
        <v>293.93</v>
      </c>
    </row>
    <row r="95" spans="1:7" x14ac:dyDescent="0.2">
      <c r="A95" s="11" t="s">
        <v>248</v>
      </c>
      <c r="B95" s="26">
        <f>B92</f>
        <v>192.47640000000001</v>
      </c>
      <c r="C95" s="27">
        <f>C92</f>
        <v>19247.64</v>
      </c>
      <c r="D95" s="28">
        <f>D92</f>
        <v>13473.348</v>
      </c>
      <c r="E95" s="26">
        <f>SUM(E92:E94)</f>
        <v>175.41</v>
      </c>
      <c r="F95" s="27">
        <f>SUM(F92:F94)</f>
        <v>12717</v>
      </c>
      <c r="G95" s="27">
        <f>SUM(G92:G94)</f>
        <v>8859.2900000000009</v>
      </c>
    </row>
    <row r="96" spans="1:7" x14ac:dyDescent="0.2">
      <c r="A96" s="11"/>
      <c r="B96" s="26"/>
      <c r="C96" s="27"/>
      <c r="D96" s="28"/>
      <c r="E96" s="26"/>
      <c r="F96" s="49"/>
      <c r="G96" s="27"/>
    </row>
    <row r="97" spans="1:7" x14ac:dyDescent="0.2">
      <c r="A97" s="9" t="s">
        <v>288</v>
      </c>
      <c r="B97" s="53">
        <v>7.0190999999999999</v>
      </c>
      <c r="C97" s="32">
        <f>B97*50</f>
        <v>350.95499999999998</v>
      </c>
      <c r="D97" s="35">
        <f>C97*70/100</f>
        <v>245.66849999999999</v>
      </c>
      <c r="E97" s="53">
        <v>4.54</v>
      </c>
      <c r="F97" s="23">
        <v>175</v>
      </c>
      <c r="G97" s="23">
        <v>114.64</v>
      </c>
    </row>
    <row r="98" spans="1:7" x14ac:dyDescent="0.2">
      <c r="A98" s="9" t="s">
        <v>286</v>
      </c>
      <c r="B98" s="10">
        <v>0</v>
      </c>
      <c r="C98" s="32">
        <v>0</v>
      </c>
      <c r="D98" s="35">
        <v>0</v>
      </c>
      <c r="E98" s="53">
        <v>0.52</v>
      </c>
      <c r="F98" s="23">
        <v>16</v>
      </c>
      <c r="G98" s="23">
        <v>4.8499999999999996</v>
      </c>
    </row>
    <row r="99" spans="1:7" x14ac:dyDescent="0.2">
      <c r="A99" s="9" t="s">
        <v>287</v>
      </c>
      <c r="B99" s="10">
        <v>0</v>
      </c>
      <c r="C99" s="32">
        <v>0</v>
      </c>
      <c r="D99" s="35">
        <v>0</v>
      </c>
      <c r="E99" s="53">
        <v>1.58</v>
      </c>
      <c r="F99" s="23">
        <v>48</v>
      </c>
      <c r="G99" s="23">
        <v>26.66</v>
      </c>
    </row>
    <row r="100" spans="1:7" x14ac:dyDescent="0.2">
      <c r="A100" s="11" t="s">
        <v>288</v>
      </c>
      <c r="B100" s="26">
        <f>B97</f>
        <v>7.0190999999999999</v>
      </c>
      <c r="C100" s="27">
        <f>C97</f>
        <v>350.95499999999998</v>
      </c>
      <c r="D100" s="28">
        <f>D97</f>
        <v>245.66849999999999</v>
      </c>
      <c r="E100" s="26">
        <f>SUM(E97:E99)</f>
        <v>6.6400000000000006</v>
      </c>
      <c r="F100" s="27">
        <f>SUM(F97:F99)</f>
        <v>239</v>
      </c>
      <c r="G100" s="27">
        <f>SUM(G97:G99)</f>
        <v>146.15</v>
      </c>
    </row>
    <row r="101" spans="1:7" x14ac:dyDescent="0.2">
      <c r="A101" s="11"/>
      <c r="B101" s="26"/>
      <c r="C101" s="27"/>
      <c r="D101" s="28"/>
      <c r="E101" s="26"/>
      <c r="F101" s="49"/>
      <c r="G101" s="27"/>
    </row>
    <row r="102" spans="1:7" x14ac:dyDescent="0.2">
      <c r="A102" s="11" t="s">
        <v>289</v>
      </c>
      <c r="B102" s="30">
        <v>27.647400000000001</v>
      </c>
      <c r="C102" s="27">
        <f>B102*125</f>
        <v>3455.9250000000002</v>
      </c>
      <c r="D102" s="28">
        <f>C102*70/100</f>
        <v>2419.1475</v>
      </c>
      <c r="E102" s="30">
        <v>58.8</v>
      </c>
      <c r="F102" s="31">
        <v>5348</v>
      </c>
      <c r="G102" s="31">
        <v>3671.69</v>
      </c>
    </row>
    <row r="103" spans="1:7" x14ac:dyDescent="0.2">
      <c r="A103" s="11"/>
      <c r="B103" s="26"/>
      <c r="C103" s="27"/>
      <c r="D103" s="28"/>
      <c r="E103" s="26"/>
      <c r="F103" s="49"/>
      <c r="G103" s="27"/>
    </row>
    <row r="104" spans="1:7" x14ac:dyDescent="0.2">
      <c r="A104" s="11" t="s">
        <v>290</v>
      </c>
      <c r="B104" s="30">
        <v>0.58189999999999997</v>
      </c>
      <c r="C104" s="27">
        <f>B104*125</f>
        <v>72.737499999999997</v>
      </c>
      <c r="D104" s="28">
        <f>C104*70/100</f>
        <v>50.916249999999998</v>
      </c>
      <c r="E104" s="30">
        <v>7.35</v>
      </c>
      <c r="F104" s="31">
        <v>733</v>
      </c>
      <c r="G104" s="31">
        <v>510.06</v>
      </c>
    </row>
    <row r="105" spans="1:7" x14ac:dyDescent="0.2">
      <c r="A105" s="11"/>
      <c r="B105" s="26"/>
      <c r="C105" s="27"/>
      <c r="D105" s="28"/>
      <c r="E105" s="30"/>
      <c r="F105" s="51"/>
      <c r="G105" s="31"/>
    </row>
    <row r="106" spans="1:7" x14ac:dyDescent="0.2">
      <c r="A106" s="9" t="s">
        <v>398</v>
      </c>
      <c r="B106" s="10">
        <v>0</v>
      </c>
      <c r="C106" s="32">
        <v>0</v>
      </c>
      <c r="D106" s="35">
        <v>0</v>
      </c>
      <c r="E106" s="53">
        <v>0</v>
      </c>
      <c r="F106" s="23">
        <v>0</v>
      </c>
      <c r="G106" s="23">
        <v>0</v>
      </c>
    </row>
    <row r="107" spans="1:7" x14ac:dyDescent="0.2">
      <c r="A107" s="9" t="s">
        <v>308</v>
      </c>
      <c r="B107" s="10">
        <v>0</v>
      </c>
      <c r="C107" s="32">
        <v>0</v>
      </c>
      <c r="D107" s="35">
        <v>0</v>
      </c>
      <c r="E107" s="53">
        <v>0.21</v>
      </c>
      <c r="F107" s="23">
        <v>21</v>
      </c>
      <c r="G107" s="23">
        <v>14.68</v>
      </c>
    </row>
    <row r="108" spans="1:7" x14ac:dyDescent="0.2">
      <c r="A108" s="9" t="s">
        <v>444</v>
      </c>
      <c r="B108" s="10">
        <v>0</v>
      </c>
      <c r="C108" s="32">
        <v>0</v>
      </c>
      <c r="D108" s="35">
        <v>0</v>
      </c>
      <c r="E108" s="53">
        <v>0.25</v>
      </c>
      <c r="F108" s="23">
        <v>13</v>
      </c>
      <c r="G108" s="23">
        <v>9.1</v>
      </c>
    </row>
    <row r="109" spans="1:7" x14ac:dyDescent="0.2">
      <c r="A109" s="9" t="s">
        <v>426</v>
      </c>
      <c r="B109" s="10">
        <v>0</v>
      </c>
      <c r="C109" s="32">
        <v>0</v>
      </c>
      <c r="D109" s="35">
        <v>0</v>
      </c>
      <c r="E109" s="53">
        <v>0.64</v>
      </c>
      <c r="F109" s="23">
        <v>58</v>
      </c>
      <c r="G109" s="23">
        <v>38.14</v>
      </c>
    </row>
    <row r="110" spans="1:7" x14ac:dyDescent="0.2">
      <c r="A110" s="11" t="s">
        <v>398</v>
      </c>
      <c r="B110" s="30">
        <f t="shared" ref="B110" si="11">SUM(B106:B107)</f>
        <v>0</v>
      </c>
      <c r="C110" s="31">
        <f t="shared" ref="C110" si="12">SUM(C106:C107)</f>
        <v>0</v>
      </c>
      <c r="D110" s="28">
        <f t="shared" ref="D110" si="13">SUM(D106:D107)</f>
        <v>0</v>
      </c>
      <c r="E110" s="30">
        <f>SUM(E106:E109)</f>
        <v>1.1000000000000001</v>
      </c>
      <c r="F110" s="31">
        <f>SUM(F106:F109)</f>
        <v>92</v>
      </c>
      <c r="G110" s="31">
        <f>SUM(G106:G109)</f>
        <v>61.92</v>
      </c>
    </row>
    <row r="111" spans="1:7" x14ac:dyDescent="0.2">
      <c r="A111" s="11"/>
      <c r="B111" s="26"/>
      <c r="C111" s="27"/>
      <c r="D111" s="28"/>
      <c r="E111" s="26"/>
      <c r="F111" s="49"/>
      <c r="G111" s="27"/>
    </row>
    <row r="112" spans="1:7" x14ac:dyDescent="0.2">
      <c r="A112" s="9" t="s">
        <v>291</v>
      </c>
      <c r="B112" s="53">
        <v>150.17349999999999</v>
      </c>
      <c r="C112" s="32">
        <f>B112*105</f>
        <v>15768.217499999999</v>
      </c>
      <c r="D112" s="35">
        <f>C112*70/100</f>
        <v>11037.752249999998</v>
      </c>
      <c r="E112" s="53">
        <v>5.88</v>
      </c>
      <c r="F112" s="23">
        <v>514</v>
      </c>
      <c r="G112" s="23">
        <v>352</v>
      </c>
    </row>
    <row r="113" spans="1:7" x14ac:dyDescent="0.2">
      <c r="A113" s="9" t="s">
        <v>292</v>
      </c>
      <c r="B113" s="53">
        <v>41.3232</v>
      </c>
      <c r="C113" s="32">
        <f>B113*105</f>
        <v>4338.9359999999997</v>
      </c>
      <c r="D113" s="35">
        <f>C113*70/100</f>
        <v>3037.2551999999996</v>
      </c>
      <c r="E113" s="53">
        <v>30.83</v>
      </c>
      <c r="F113" s="23">
        <v>1979</v>
      </c>
      <c r="G113" s="23">
        <v>1383</v>
      </c>
    </row>
    <row r="114" spans="1:7" x14ac:dyDescent="0.2">
      <c r="A114" s="9" t="s">
        <v>293</v>
      </c>
      <c r="B114" s="10">
        <v>0</v>
      </c>
      <c r="C114" s="32">
        <v>0</v>
      </c>
      <c r="D114" s="35">
        <v>0</v>
      </c>
      <c r="E114" s="53">
        <v>3.87</v>
      </c>
      <c r="F114" s="23">
        <v>250</v>
      </c>
      <c r="G114" s="23">
        <v>174</v>
      </c>
    </row>
    <row r="115" spans="1:7" x14ac:dyDescent="0.2">
      <c r="A115" s="9" t="s">
        <v>425</v>
      </c>
      <c r="B115" s="10">
        <v>0</v>
      </c>
      <c r="C115" s="32">
        <v>0</v>
      </c>
      <c r="D115" s="35">
        <v>0</v>
      </c>
      <c r="E115" s="53">
        <v>0.26</v>
      </c>
      <c r="F115" s="23">
        <v>9</v>
      </c>
      <c r="G115" s="23">
        <v>6</v>
      </c>
    </row>
    <row r="116" spans="1:7" x14ac:dyDescent="0.2">
      <c r="A116" s="11" t="s">
        <v>291</v>
      </c>
      <c r="B116" s="26">
        <f t="shared" ref="B116:G116" si="14">SUM(B112:B115)</f>
        <v>191.49669999999998</v>
      </c>
      <c r="C116" s="27">
        <f t="shared" si="14"/>
        <v>20107.1535</v>
      </c>
      <c r="D116" s="28">
        <f t="shared" si="14"/>
        <v>14075.007449999997</v>
      </c>
      <c r="E116" s="26">
        <f t="shared" si="14"/>
        <v>40.839999999999996</v>
      </c>
      <c r="F116" s="31">
        <f t="shared" si="14"/>
        <v>2752</v>
      </c>
      <c r="G116" s="31">
        <f t="shared" si="14"/>
        <v>1915</v>
      </c>
    </row>
    <row r="117" spans="1:7" x14ac:dyDescent="0.2">
      <c r="A117" s="11"/>
      <c r="B117" s="26"/>
      <c r="C117" s="27"/>
      <c r="D117" s="28"/>
      <c r="E117" s="26"/>
      <c r="F117" s="49"/>
      <c r="G117" s="27"/>
    </row>
    <row r="118" spans="1:7" x14ac:dyDescent="0.2">
      <c r="A118" s="9" t="s">
        <v>294</v>
      </c>
      <c r="B118" s="53">
        <v>25.8306</v>
      </c>
      <c r="C118" s="32">
        <f>B118*105</f>
        <v>2712.2130000000002</v>
      </c>
      <c r="D118" s="35">
        <f>C118*70/100</f>
        <v>1898.5491</v>
      </c>
      <c r="E118" s="10">
        <v>0</v>
      </c>
      <c r="F118" s="32">
        <v>0</v>
      </c>
      <c r="G118" s="32">
        <v>0</v>
      </c>
    </row>
    <row r="119" spans="1:7" x14ac:dyDescent="0.2">
      <c r="A119" s="9" t="s">
        <v>295</v>
      </c>
      <c r="B119" s="53">
        <v>1.9717</v>
      </c>
      <c r="C119" s="32">
        <f>B119*105</f>
        <v>207.02850000000001</v>
      </c>
      <c r="D119" s="35">
        <f>C119*70/100</f>
        <v>144.91995</v>
      </c>
      <c r="E119" s="53">
        <v>0</v>
      </c>
      <c r="F119" s="23">
        <v>0</v>
      </c>
      <c r="G119" s="32">
        <v>0</v>
      </c>
    </row>
    <row r="120" spans="1:7" x14ac:dyDescent="0.2">
      <c r="A120" s="11" t="s">
        <v>294</v>
      </c>
      <c r="B120" s="26">
        <f>SUM(B118:B119)</f>
        <v>27.802299999999999</v>
      </c>
      <c r="C120" s="27">
        <f>SUM(C118:C119)</f>
        <v>2919.2415000000001</v>
      </c>
      <c r="D120" s="28">
        <f>SUM(D118:D119)</f>
        <v>2043.4690499999999</v>
      </c>
      <c r="E120" s="26">
        <f>SUM(E118:E119)</f>
        <v>0</v>
      </c>
      <c r="F120" s="27">
        <f t="shared" ref="F120" si="15">SUM(F118:F119)</f>
        <v>0</v>
      </c>
      <c r="G120" s="27">
        <v>0</v>
      </c>
    </row>
    <row r="121" spans="1:7" x14ac:dyDescent="0.2">
      <c r="A121" s="11"/>
      <c r="B121" s="26"/>
      <c r="C121" s="27"/>
      <c r="D121" s="28"/>
      <c r="E121" s="26"/>
      <c r="F121" s="49"/>
      <c r="G121" s="27"/>
    </row>
    <row r="122" spans="1:7" x14ac:dyDescent="0.2">
      <c r="A122" s="9" t="s">
        <v>296</v>
      </c>
      <c r="B122" s="53">
        <v>19.8017</v>
      </c>
      <c r="C122" s="32">
        <f>B122*90</f>
        <v>1782.153</v>
      </c>
      <c r="D122" s="35">
        <f>C122*70/100</f>
        <v>1247.5071</v>
      </c>
      <c r="E122" s="53">
        <v>0.08</v>
      </c>
      <c r="F122" s="23">
        <v>5.44</v>
      </c>
      <c r="G122" s="23">
        <v>3.8</v>
      </c>
    </row>
    <row r="123" spans="1:7" x14ac:dyDescent="0.2">
      <c r="A123" s="9" t="s">
        <v>297</v>
      </c>
      <c r="B123" s="53">
        <v>0.71609999999999996</v>
      </c>
      <c r="C123" s="32">
        <f>B123*90</f>
        <v>64.448999999999998</v>
      </c>
      <c r="D123" s="35">
        <f>C123*70/100</f>
        <v>45.1143</v>
      </c>
      <c r="E123" s="53">
        <v>0</v>
      </c>
      <c r="F123" s="23">
        <v>0</v>
      </c>
      <c r="G123" s="23">
        <v>0</v>
      </c>
    </row>
    <row r="124" spans="1:7" x14ac:dyDescent="0.2">
      <c r="A124" s="11" t="s">
        <v>296</v>
      </c>
      <c r="B124" s="26">
        <f t="shared" ref="B124:G124" si="16">SUM(B122:B123)</f>
        <v>20.517800000000001</v>
      </c>
      <c r="C124" s="27">
        <f t="shared" si="16"/>
        <v>1846.6020000000001</v>
      </c>
      <c r="D124" s="28">
        <f t="shared" si="16"/>
        <v>1292.6214</v>
      </c>
      <c r="E124" s="26">
        <f t="shared" si="16"/>
        <v>0.08</v>
      </c>
      <c r="F124" s="27">
        <f t="shared" si="16"/>
        <v>5.44</v>
      </c>
      <c r="G124" s="27">
        <f t="shared" si="16"/>
        <v>3.8</v>
      </c>
    </row>
    <row r="125" spans="1:7" x14ac:dyDescent="0.2">
      <c r="A125" s="11"/>
      <c r="B125" s="26"/>
      <c r="C125" s="27"/>
      <c r="D125" s="28"/>
      <c r="E125" s="26"/>
      <c r="F125" s="49"/>
      <c r="G125" s="27"/>
    </row>
    <row r="126" spans="1:7" x14ac:dyDescent="0.2">
      <c r="A126" s="9" t="s">
        <v>298</v>
      </c>
      <c r="B126" s="53">
        <v>138.0506</v>
      </c>
      <c r="C126" s="32">
        <f>B126*115</f>
        <v>15875.819</v>
      </c>
      <c r="D126" s="35">
        <f>C126*70/100</f>
        <v>11113.0733</v>
      </c>
      <c r="E126" s="53">
        <v>0.28999999999999998</v>
      </c>
      <c r="F126" s="23">
        <v>33</v>
      </c>
      <c r="G126" s="23">
        <v>22</v>
      </c>
    </row>
    <row r="127" spans="1:7" x14ac:dyDescent="0.2">
      <c r="A127" s="9" t="s">
        <v>299</v>
      </c>
      <c r="B127" s="53">
        <v>12.6134</v>
      </c>
      <c r="C127" s="32">
        <f>B127*115</f>
        <v>1450.5409999999999</v>
      </c>
      <c r="D127" s="35">
        <f>C127*70/100</f>
        <v>1015.3787</v>
      </c>
      <c r="E127" s="53">
        <v>0</v>
      </c>
      <c r="F127" s="23">
        <v>0</v>
      </c>
      <c r="G127" s="23">
        <v>0</v>
      </c>
    </row>
    <row r="128" spans="1:7" x14ac:dyDescent="0.2">
      <c r="A128" s="11" t="s">
        <v>298</v>
      </c>
      <c r="B128" s="26">
        <f>SUM(B126:B127)</f>
        <v>150.66400000000002</v>
      </c>
      <c r="C128" s="27">
        <f>SUM(C126:C127)</f>
        <v>17326.36</v>
      </c>
      <c r="D128" s="28">
        <f>SUM(D126:D127)</f>
        <v>12128.451999999999</v>
      </c>
      <c r="E128" s="26">
        <f t="shared" ref="E128:F128" si="17">SUM(E126:E127)</f>
        <v>0.28999999999999998</v>
      </c>
      <c r="F128" s="27">
        <f t="shared" si="17"/>
        <v>33</v>
      </c>
      <c r="G128" s="27">
        <f>SUM(G126:G127)</f>
        <v>22</v>
      </c>
    </row>
    <row r="129" spans="1:7" x14ac:dyDescent="0.2">
      <c r="A129" s="11"/>
      <c r="B129" s="26"/>
      <c r="C129" s="27"/>
      <c r="D129" s="28"/>
      <c r="E129" s="26"/>
      <c r="F129" s="49"/>
      <c r="G129" s="27"/>
    </row>
    <row r="130" spans="1:7" x14ac:dyDescent="0.2">
      <c r="A130" s="9" t="s">
        <v>300</v>
      </c>
      <c r="B130" s="53">
        <v>169.9607</v>
      </c>
      <c r="C130" s="32">
        <f>B130*100</f>
        <v>16996.07</v>
      </c>
      <c r="D130" s="35">
        <f>C130*70/100</f>
        <v>11897.249</v>
      </c>
      <c r="E130" s="53">
        <v>22.38</v>
      </c>
      <c r="F130" s="23">
        <v>1246</v>
      </c>
      <c r="G130" s="23">
        <v>863.45</v>
      </c>
    </row>
    <row r="131" spans="1:7" x14ac:dyDescent="0.2">
      <c r="A131" s="9" t="s">
        <v>301</v>
      </c>
      <c r="B131" s="53">
        <v>79.1524</v>
      </c>
      <c r="C131" s="32">
        <f>B131*100</f>
        <v>7915.24</v>
      </c>
      <c r="D131" s="35">
        <f>C131*70/100</f>
        <v>5540.6679999999997</v>
      </c>
      <c r="E131" s="53">
        <v>58.3</v>
      </c>
      <c r="F131" s="23">
        <v>3827</v>
      </c>
      <c r="G131" s="23">
        <v>2672</v>
      </c>
    </row>
    <row r="132" spans="1:7" x14ac:dyDescent="0.2">
      <c r="A132" s="9" t="s">
        <v>302</v>
      </c>
      <c r="B132" s="10">
        <v>0</v>
      </c>
      <c r="C132" s="32">
        <v>0</v>
      </c>
      <c r="D132" s="35">
        <v>0</v>
      </c>
      <c r="E132" s="53">
        <v>1.04</v>
      </c>
      <c r="F132" s="23">
        <v>36</v>
      </c>
      <c r="G132" s="23">
        <v>25</v>
      </c>
    </row>
    <row r="133" spans="1:7" x14ac:dyDescent="0.2">
      <c r="A133" s="9" t="s">
        <v>303</v>
      </c>
      <c r="B133" s="10">
        <v>0</v>
      </c>
      <c r="C133" s="32">
        <v>0</v>
      </c>
      <c r="D133" s="35">
        <v>0</v>
      </c>
      <c r="E133" s="53">
        <v>0.86</v>
      </c>
      <c r="F133" s="23">
        <v>53</v>
      </c>
      <c r="G133" s="23">
        <v>36</v>
      </c>
    </row>
    <row r="134" spans="1:7" x14ac:dyDescent="0.2">
      <c r="A134" s="11" t="s">
        <v>300</v>
      </c>
      <c r="B134" s="26">
        <f t="shared" ref="B134:G134" si="18">SUM(B130:B133)</f>
        <v>249.1131</v>
      </c>
      <c r="C134" s="27">
        <f t="shared" si="18"/>
        <v>24911.309999999998</v>
      </c>
      <c r="D134" s="28">
        <f t="shared" si="18"/>
        <v>17437.917000000001</v>
      </c>
      <c r="E134" s="26">
        <f t="shared" si="18"/>
        <v>82.58</v>
      </c>
      <c r="F134" s="27">
        <f t="shared" si="18"/>
        <v>5162</v>
      </c>
      <c r="G134" s="27">
        <f t="shared" si="18"/>
        <v>3596.45</v>
      </c>
    </row>
    <row r="135" spans="1:7" x14ac:dyDescent="0.2">
      <c r="A135" s="11"/>
      <c r="B135" s="26"/>
      <c r="C135" s="27"/>
      <c r="D135" s="28"/>
      <c r="E135" s="26"/>
      <c r="F135" s="49"/>
      <c r="G135" s="27"/>
    </row>
    <row r="136" spans="1:7" x14ac:dyDescent="0.2">
      <c r="A136" s="11" t="s">
        <v>304</v>
      </c>
      <c r="B136" s="30">
        <v>3.9300000000000002E-2</v>
      </c>
      <c r="C136" s="27">
        <f>B136*90</f>
        <v>3.5369999999999999</v>
      </c>
      <c r="D136" s="28">
        <f>C136*70/100</f>
        <v>2.4759000000000002</v>
      </c>
      <c r="E136" s="26">
        <v>0</v>
      </c>
      <c r="F136" s="27">
        <v>0</v>
      </c>
      <c r="G136" s="27">
        <v>0</v>
      </c>
    </row>
    <row r="137" spans="1:7" x14ac:dyDescent="0.2">
      <c r="A137" s="11"/>
      <c r="B137" s="26"/>
      <c r="C137" s="27"/>
      <c r="D137" s="28"/>
      <c r="E137" s="26"/>
      <c r="F137" s="49"/>
      <c r="G137" s="27"/>
    </row>
    <row r="138" spans="1:7" x14ac:dyDescent="0.2">
      <c r="A138" s="9" t="s">
        <v>305</v>
      </c>
      <c r="B138" s="53">
        <v>263.31</v>
      </c>
      <c r="C138" s="32">
        <f>B138*105</f>
        <v>27647.55</v>
      </c>
      <c r="D138" s="35">
        <f>C138*70/100</f>
        <v>19353.285</v>
      </c>
      <c r="E138" s="53">
        <v>37.06</v>
      </c>
      <c r="F138" s="23">
        <v>3169</v>
      </c>
      <c r="G138" s="23">
        <v>2193.08</v>
      </c>
    </row>
    <row r="139" spans="1:7" x14ac:dyDescent="0.2">
      <c r="A139" s="9" t="s">
        <v>306</v>
      </c>
      <c r="B139" s="53">
        <v>53.813699999999997</v>
      </c>
      <c r="C139" s="32">
        <f>B139*105</f>
        <v>5650.4384999999993</v>
      </c>
      <c r="D139" s="35">
        <f>C139*70/100</f>
        <v>3955.3069499999997</v>
      </c>
      <c r="E139" s="53">
        <v>23.61</v>
      </c>
      <c r="F139" s="23">
        <v>1685</v>
      </c>
      <c r="G139" s="23">
        <v>1178.17</v>
      </c>
    </row>
    <row r="140" spans="1:7" x14ac:dyDescent="0.2">
      <c r="A140" s="9" t="s">
        <v>433</v>
      </c>
      <c r="B140" s="10">
        <v>0</v>
      </c>
      <c r="C140" s="32">
        <v>0</v>
      </c>
      <c r="D140" s="35">
        <v>0</v>
      </c>
      <c r="E140" s="53">
        <v>0</v>
      </c>
      <c r="F140" s="23">
        <v>0</v>
      </c>
      <c r="G140" s="23">
        <v>0</v>
      </c>
    </row>
    <row r="141" spans="1:7" x14ac:dyDescent="0.2">
      <c r="A141" s="9" t="s">
        <v>307</v>
      </c>
      <c r="B141" s="10">
        <v>0</v>
      </c>
      <c r="C141" s="32">
        <v>0</v>
      </c>
      <c r="D141" s="35">
        <v>0</v>
      </c>
      <c r="E141" s="53">
        <v>27.97</v>
      </c>
      <c r="F141" s="23">
        <v>2068</v>
      </c>
      <c r="G141" s="23">
        <v>1444.96</v>
      </c>
    </row>
    <row r="142" spans="1:7" x14ac:dyDescent="0.2">
      <c r="A142" s="11" t="s">
        <v>305</v>
      </c>
      <c r="B142" s="26">
        <f>SUM(B138:B141)</f>
        <v>317.12369999999999</v>
      </c>
      <c r="C142" s="27">
        <f t="shared" ref="C142:D142" si="19">SUM(C138:C141)</f>
        <v>33297.988499999999</v>
      </c>
      <c r="D142" s="28">
        <f t="shared" si="19"/>
        <v>23308.591949999998</v>
      </c>
      <c r="E142" s="26">
        <f>SUM(E138:E141)</f>
        <v>88.64</v>
      </c>
      <c r="F142" s="27">
        <f>SUM(F138:F141)</f>
        <v>6922</v>
      </c>
      <c r="G142" s="27">
        <f>SUM(G138:G141)</f>
        <v>4816.21</v>
      </c>
    </row>
    <row r="143" spans="1:7" x14ac:dyDescent="0.2">
      <c r="A143" s="11"/>
      <c r="B143" s="26"/>
      <c r="C143" s="27"/>
      <c r="D143" s="28"/>
      <c r="E143" s="26"/>
      <c r="F143" s="49"/>
      <c r="G143" s="27"/>
    </row>
    <row r="144" spans="1:7" x14ac:dyDescent="0.2">
      <c r="A144" s="9" t="s">
        <v>309</v>
      </c>
      <c r="B144" s="10">
        <v>66.323499999999996</v>
      </c>
      <c r="C144" s="32">
        <v>5969.1149999999998</v>
      </c>
      <c r="D144" s="35">
        <v>4178.3805000000002</v>
      </c>
      <c r="E144" s="10">
        <v>42.53</v>
      </c>
      <c r="F144" s="32">
        <v>3272</v>
      </c>
      <c r="G144" s="32">
        <v>2310.4899999999998</v>
      </c>
    </row>
    <row r="145" spans="1:7" x14ac:dyDescent="0.2">
      <c r="A145" s="9" t="s">
        <v>449</v>
      </c>
      <c r="B145" s="10">
        <v>0</v>
      </c>
      <c r="C145" s="32">
        <v>0</v>
      </c>
      <c r="D145" s="35">
        <v>0</v>
      </c>
      <c r="E145" s="10">
        <v>2.91</v>
      </c>
      <c r="F145" s="32">
        <v>216</v>
      </c>
      <c r="G145" s="32">
        <v>126.95</v>
      </c>
    </row>
    <row r="146" spans="1:7" x14ac:dyDescent="0.2">
      <c r="A146" s="11" t="s">
        <v>309</v>
      </c>
      <c r="B146" s="30">
        <f>SUM(B144:B145)</f>
        <v>66.323499999999996</v>
      </c>
      <c r="C146" s="27">
        <f>SUM(C144:C145)</f>
        <v>5969.1149999999998</v>
      </c>
      <c r="D146" s="28">
        <f>SUM(D144:D145)</f>
        <v>4178.3805000000002</v>
      </c>
      <c r="E146" s="26">
        <f>SUM(E143:E145)</f>
        <v>45.44</v>
      </c>
      <c r="F146" s="27">
        <f>SUM(F143:F145)</f>
        <v>3488</v>
      </c>
      <c r="G146" s="27">
        <f>SUM(G143:G145)</f>
        <v>2437.4399999999996</v>
      </c>
    </row>
    <row r="147" spans="1:7" x14ac:dyDescent="0.2">
      <c r="A147" s="11"/>
      <c r="B147" s="26"/>
      <c r="C147" s="27"/>
      <c r="D147" s="28"/>
      <c r="E147" s="26"/>
      <c r="F147" s="49"/>
      <c r="G147" s="27"/>
    </row>
    <row r="148" spans="1:7" x14ac:dyDescent="0.2">
      <c r="A148" s="9" t="s">
        <v>312</v>
      </c>
      <c r="B148" s="53">
        <v>91.705299999999994</v>
      </c>
      <c r="C148" s="32">
        <f>B148*100</f>
        <v>9170.5299999999988</v>
      </c>
      <c r="D148" s="35">
        <f>C148*70/100</f>
        <v>6419.3709999999983</v>
      </c>
      <c r="E148" s="53">
        <v>66.55</v>
      </c>
      <c r="F148" s="23">
        <v>5840</v>
      </c>
      <c r="G148" s="23">
        <v>4070.63</v>
      </c>
    </row>
    <row r="149" spans="1:7" x14ac:dyDescent="0.2">
      <c r="A149" s="9" t="s">
        <v>310</v>
      </c>
      <c r="B149" s="10">
        <v>0</v>
      </c>
      <c r="C149" s="32">
        <v>0</v>
      </c>
      <c r="D149" s="35">
        <v>0</v>
      </c>
      <c r="E149" s="53">
        <v>1.08</v>
      </c>
      <c r="F149" s="23">
        <v>86</v>
      </c>
      <c r="G149" s="23">
        <v>32.5</v>
      </c>
    </row>
    <row r="150" spans="1:7" x14ac:dyDescent="0.2">
      <c r="A150" s="9" t="s">
        <v>311</v>
      </c>
      <c r="B150" s="10">
        <v>0</v>
      </c>
      <c r="C150" s="32">
        <v>0</v>
      </c>
      <c r="D150" s="35">
        <v>0</v>
      </c>
      <c r="E150" s="53">
        <v>8.98</v>
      </c>
      <c r="F150" s="23">
        <v>506</v>
      </c>
      <c r="G150" s="23">
        <v>353.98</v>
      </c>
    </row>
    <row r="151" spans="1:7" x14ac:dyDescent="0.2">
      <c r="A151" s="11" t="s">
        <v>312</v>
      </c>
      <c r="B151" s="26">
        <f>B148</f>
        <v>91.705299999999994</v>
      </c>
      <c r="C151" s="27">
        <f>C148</f>
        <v>9170.5299999999988</v>
      </c>
      <c r="D151" s="28">
        <f>D148</f>
        <v>6419.3709999999983</v>
      </c>
      <c r="E151" s="26">
        <f>SUM(E148:E150)</f>
        <v>76.61</v>
      </c>
      <c r="F151" s="27">
        <f t="shared" ref="F151" si="20">SUM(F148:F150)</f>
        <v>6432</v>
      </c>
      <c r="G151" s="27">
        <f>SUM(G148:G150)</f>
        <v>4457.1100000000006</v>
      </c>
    </row>
    <row r="152" spans="1:7" x14ac:dyDescent="0.2">
      <c r="A152" s="11"/>
      <c r="B152" s="26"/>
      <c r="C152" s="27"/>
      <c r="D152" s="28"/>
      <c r="E152" s="26"/>
      <c r="F152" s="49"/>
      <c r="G152" s="27"/>
    </row>
    <row r="153" spans="1:7" x14ac:dyDescent="0.2">
      <c r="A153" s="11" t="s">
        <v>313</v>
      </c>
      <c r="B153" s="30">
        <v>12.8003</v>
      </c>
      <c r="C153" s="27">
        <f>B153*125</f>
        <v>1600.0374999999999</v>
      </c>
      <c r="D153" s="28">
        <f>C153*70/100</f>
        <v>1120.0262499999999</v>
      </c>
      <c r="E153" s="30">
        <v>0</v>
      </c>
      <c r="F153" s="31">
        <v>0</v>
      </c>
      <c r="G153" s="31">
        <v>0</v>
      </c>
    </row>
    <row r="154" spans="1:7" x14ac:dyDescent="0.2">
      <c r="A154" s="11"/>
      <c r="B154" s="26"/>
      <c r="C154" s="27"/>
      <c r="D154" s="28"/>
      <c r="E154" s="26"/>
      <c r="F154" s="49"/>
      <c r="G154" s="27"/>
    </row>
    <row r="155" spans="1:7" x14ac:dyDescent="0.2">
      <c r="A155" s="11" t="s">
        <v>314</v>
      </c>
      <c r="B155" s="30">
        <v>68.178299999999993</v>
      </c>
      <c r="C155" s="27">
        <f>B155*105</f>
        <v>7158.7214999999997</v>
      </c>
      <c r="D155" s="28">
        <f>C155*70/100</f>
        <v>5011.1050500000001</v>
      </c>
      <c r="E155" s="30">
        <v>53.33</v>
      </c>
      <c r="F155" s="31">
        <v>5072</v>
      </c>
      <c r="G155" s="31">
        <v>3535.24</v>
      </c>
    </row>
    <row r="156" spans="1:7" x14ac:dyDescent="0.2">
      <c r="A156" s="11"/>
      <c r="B156" s="26"/>
      <c r="C156" s="27"/>
      <c r="D156" s="28"/>
      <c r="E156" s="26"/>
      <c r="F156" s="49"/>
      <c r="G156" s="27"/>
    </row>
    <row r="157" spans="1:7" x14ac:dyDescent="0.2">
      <c r="A157" s="9" t="s">
        <v>315</v>
      </c>
      <c r="B157" s="53">
        <v>41.359699999999997</v>
      </c>
      <c r="C157" s="32">
        <f>B157*90</f>
        <v>3722.3729999999996</v>
      </c>
      <c r="D157" s="35">
        <f>C157*70/100</f>
        <v>2605.6610999999998</v>
      </c>
      <c r="E157" s="53">
        <v>24.7</v>
      </c>
      <c r="F157" s="23">
        <v>1809</v>
      </c>
      <c r="G157" s="23">
        <v>1245.68</v>
      </c>
    </row>
    <row r="158" spans="1:7" x14ac:dyDescent="0.2">
      <c r="A158" s="9" t="s">
        <v>448</v>
      </c>
      <c r="B158" s="53">
        <v>0</v>
      </c>
      <c r="C158" s="32">
        <v>0</v>
      </c>
      <c r="D158" s="35">
        <v>0</v>
      </c>
      <c r="E158" s="53">
        <v>3.17</v>
      </c>
      <c r="F158" s="23">
        <v>238</v>
      </c>
      <c r="G158" s="23">
        <v>166.81</v>
      </c>
    </row>
    <row r="159" spans="1:7" x14ac:dyDescent="0.2">
      <c r="A159" s="9" t="s">
        <v>316</v>
      </c>
      <c r="B159" s="10">
        <v>0</v>
      </c>
      <c r="C159" s="32">
        <v>0</v>
      </c>
      <c r="D159" s="35">
        <v>0</v>
      </c>
      <c r="E159" s="53">
        <v>0.21</v>
      </c>
      <c r="F159" s="23">
        <v>12</v>
      </c>
      <c r="G159" s="23">
        <v>6.15</v>
      </c>
    </row>
    <row r="160" spans="1:7" x14ac:dyDescent="0.2">
      <c r="A160" s="11" t="s">
        <v>315</v>
      </c>
      <c r="B160" s="26">
        <f>SUM(B157:B157)</f>
        <v>41.359699999999997</v>
      </c>
      <c r="C160" s="27">
        <f>SUM(C157:C157)</f>
        <v>3722.3729999999996</v>
      </c>
      <c r="D160" s="28">
        <f>SUM(D157:D157)</f>
        <v>2605.6610999999998</v>
      </c>
      <c r="E160" s="26">
        <f>SUM(E157:E159)</f>
        <v>28.08</v>
      </c>
      <c r="F160" s="27">
        <f>SUM(F157:F159)</f>
        <v>2059</v>
      </c>
      <c r="G160" s="27">
        <f>SUM(G157:G159)</f>
        <v>1418.64</v>
      </c>
    </row>
    <row r="161" spans="1:7" x14ac:dyDescent="0.2">
      <c r="A161" s="11"/>
      <c r="B161" s="26"/>
      <c r="C161" s="27"/>
      <c r="D161" s="28"/>
      <c r="E161" s="26"/>
      <c r="F161" s="49"/>
      <c r="G161" s="27"/>
    </row>
    <row r="162" spans="1:7" x14ac:dyDescent="0.2">
      <c r="A162" s="9" t="s">
        <v>317</v>
      </c>
      <c r="B162" s="10">
        <v>28.384499999999999</v>
      </c>
      <c r="C162" s="32">
        <v>2838.45</v>
      </c>
      <c r="D162" s="35">
        <v>1986.915</v>
      </c>
      <c r="E162" s="10">
        <v>15.62</v>
      </c>
      <c r="F162" s="32">
        <v>1366</v>
      </c>
      <c r="G162" s="32">
        <v>950.24</v>
      </c>
    </row>
    <row r="163" spans="1:7" x14ac:dyDescent="0.2">
      <c r="A163" s="9" t="s">
        <v>445</v>
      </c>
      <c r="B163" s="10">
        <v>0</v>
      </c>
      <c r="C163" s="32">
        <v>0</v>
      </c>
      <c r="D163" s="35">
        <v>0</v>
      </c>
      <c r="E163" s="10">
        <v>2.4</v>
      </c>
      <c r="F163" s="32">
        <v>171</v>
      </c>
      <c r="G163" s="32">
        <v>119.49</v>
      </c>
    </row>
    <row r="164" spans="1:7" x14ac:dyDescent="0.2">
      <c r="A164" s="11" t="s">
        <v>317</v>
      </c>
      <c r="B164" s="30">
        <f>SUM(B162:B163)</f>
        <v>28.384499999999999</v>
      </c>
      <c r="C164" s="27">
        <f t="shared" ref="C164:D164" si="21">SUM(C162:C163)</f>
        <v>2838.45</v>
      </c>
      <c r="D164" s="28">
        <f t="shared" si="21"/>
        <v>1986.915</v>
      </c>
      <c r="E164" s="30">
        <f>SUM(E162:E163)</f>
        <v>18.02</v>
      </c>
      <c r="F164" s="31">
        <f>SUM(F162:F163)</f>
        <v>1537</v>
      </c>
      <c r="G164" s="31">
        <f>SUM(G162:G163)</f>
        <v>1069.73</v>
      </c>
    </row>
    <row r="165" spans="1:7" x14ac:dyDescent="0.2">
      <c r="A165" s="11"/>
      <c r="B165" s="26"/>
      <c r="C165" s="27"/>
      <c r="D165" s="28"/>
      <c r="E165" s="26"/>
      <c r="F165" s="49"/>
      <c r="G165" s="27"/>
    </row>
    <row r="166" spans="1:7" x14ac:dyDescent="0.2">
      <c r="A166" s="9" t="s">
        <v>318</v>
      </c>
      <c r="B166" s="53">
        <v>67.826499999999996</v>
      </c>
      <c r="C166" s="32">
        <f>B166*90</f>
        <v>6104.3849999999993</v>
      </c>
      <c r="D166" s="35">
        <f>C166*70/100</f>
        <v>4273.0694999999996</v>
      </c>
      <c r="E166" s="53">
        <v>51.15</v>
      </c>
      <c r="F166" s="23">
        <v>4213</v>
      </c>
      <c r="G166" s="23">
        <v>2876.31</v>
      </c>
    </row>
    <row r="167" spans="1:7" x14ac:dyDescent="0.2">
      <c r="A167" s="9" t="s">
        <v>319</v>
      </c>
      <c r="B167" s="10">
        <v>0</v>
      </c>
      <c r="C167" s="32">
        <v>0</v>
      </c>
      <c r="D167" s="35">
        <v>0</v>
      </c>
      <c r="E167" s="53">
        <v>9.27</v>
      </c>
      <c r="F167" s="23">
        <v>621</v>
      </c>
      <c r="G167" s="23">
        <v>433.69</v>
      </c>
    </row>
    <row r="168" spans="1:7" x14ac:dyDescent="0.2">
      <c r="A168" s="11" t="s">
        <v>318</v>
      </c>
      <c r="B168" s="26">
        <f t="shared" ref="B168:D168" si="22">SUM(B166:B167)</f>
        <v>67.826499999999996</v>
      </c>
      <c r="C168" s="27">
        <f t="shared" si="22"/>
        <v>6104.3849999999993</v>
      </c>
      <c r="D168" s="28">
        <f t="shared" si="22"/>
        <v>4273.0694999999996</v>
      </c>
      <c r="E168" s="26">
        <f>SUM(E166:E167)</f>
        <v>60.42</v>
      </c>
      <c r="F168" s="31">
        <f t="shared" ref="F168" si="23">SUM(F166:F167)</f>
        <v>4834</v>
      </c>
      <c r="G168" s="31">
        <f>SUM(G166:G167)</f>
        <v>3310</v>
      </c>
    </row>
    <row r="169" spans="1:7" x14ac:dyDescent="0.2">
      <c r="A169" s="11"/>
      <c r="B169" s="26"/>
      <c r="C169" s="27"/>
      <c r="D169" s="28"/>
      <c r="E169" s="26"/>
      <c r="F169" s="49"/>
      <c r="G169" s="27"/>
    </row>
    <row r="170" spans="1:7" x14ac:dyDescent="0.2">
      <c r="A170" s="9" t="s">
        <v>320</v>
      </c>
      <c r="B170" s="53">
        <v>26.8292</v>
      </c>
      <c r="C170" s="32">
        <f>B170*100</f>
        <v>2682.92</v>
      </c>
      <c r="D170" s="35">
        <f>C170*70/100</f>
        <v>1878.0439999999999</v>
      </c>
      <c r="E170" s="10">
        <v>21.07</v>
      </c>
      <c r="F170" s="32">
        <v>1843</v>
      </c>
      <c r="G170" s="23">
        <v>1258.49</v>
      </c>
    </row>
    <row r="171" spans="1:7" x14ac:dyDescent="0.2">
      <c r="A171" s="9" t="s">
        <v>452</v>
      </c>
      <c r="B171" s="10">
        <v>0</v>
      </c>
      <c r="C171" s="32">
        <v>0</v>
      </c>
      <c r="D171" s="35">
        <v>0</v>
      </c>
      <c r="E171" s="10">
        <v>3.51</v>
      </c>
      <c r="F171" s="32">
        <v>273</v>
      </c>
      <c r="G171" s="23">
        <v>190.28</v>
      </c>
    </row>
    <row r="172" spans="1:7" x14ac:dyDescent="0.2">
      <c r="A172" s="9" t="s">
        <v>451</v>
      </c>
      <c r="B172" s="10">
        <v>0</v>
      </c>
      <c r="C172" s="32">
        <v>0</v>
      </c>
      <c r="D172" s="35">
        <v>0</v>
      </c>
      <c r="E172" s="10">
        <v>0.14000000000000001</v>
      </c>
      <c r="F172" s="32">
        <v>3</v>
      </c>
      <c r="G172" s="23">
        <v>2.0099999999999998</v>
      </c>
    </row>
    <row r="173" spans="1:7" x14ac:dyDescent="0.2">
      <c r="A173" s="11" t="s">
        <v>320</v>
      </c>
      <c r="B173" s="26">
        <f t="shared" ref="B173:G173" si="24">SUM(B170:B172)</f>
        <v>26.8292</v>
      </c>
      <c r="C173" s="27">
        <f t="shared" si="24"/>
        <v>2682.92</v>
      </c>
      <c r="D173" s="28">
        <f t="shared" si="24"/>
        <v>1878.0439999999999</v>
      </c>
      <c r="E173" s="30">
        <f t="shared" si="24"/>
        <v>24.72</v>
      </c>
      <c r="F173" s="31">
        <f t="shared" si="24"/>
        <v>2119</v>
      </c>
      <c r="G173" s="31">
        <f t="shared" si="24"/>
        <v>1450.78</v>
      </c>
    </row>
    <row r="174" spans="1:7" x14ac:dyDescent="0.2">
      <c r="A174" s="11"/>
      <c r="B174" s="26"/>
      <c r="C174" s="27"/>
      <c r="D174" s="28"/>
      <c r="E174" s="26"/>
      <c r="F174" s="49"/>
      <c r="G174" s="27"/>
    </row>
    <row r="175" spans="1:7" x14ac:dyDescent="0.2">
      <c r="A175" s="9" t="s">
        <v>321</v>
      </c>
      <c r="B175" s="53">
        <v>1.9308000000000001</v>
      </c>
      <c r="C175" s="32">
        <f>B175*90</f>
        <v>173.77200000000002</v>
      </c>
      <c r="D175" s="35">
        <f>C175*70/100</f>
        <v>121.64040000000001</v>
      </c>
      <c r="E175" s="10">
        <v>0.38</v>
      </c>
      <c r="F175" s="32">
        <v>27</v>
      </c>
      <c r="G175" s="23">
        <v>18.989999999999998</v>
      </c>
    </row>
    <row r="176" spans="1:7" x14ac:dyDescent="0.2">
      <c r="A176" s="9" t="s">
        <v>322</v>
      </c>
      <c r="B176" s="10">
        <v>0</v>
      </c>
      <c r="C176" s="32">
        <v>0</v>
      </c>
      <c r="D176" s="35">
        <v>0</v>
      </c>
      <c r="E176" s="53">
        <v>1.17</v>
      </c>
      <c r="F176" s="23">
        <v>23</v>
      </c>
      <c r="G176" s="23">
        <v>13.5</v>
      </c>
    </row>
    <row r="177" spans="1:7" x14ac:dyDescent="0.2">
      <c r="A177" s="11" t="s">
        <v>321</v>
      </c>
      <c r="B177" s="26">
        <f>SUM(B175:B176)</f>
        <v>1.9308000000000001</v>
      </c>
      <c r="C177" s="27">
        <f>C175</f>
        <v>173.77200000000002</v>
      </c>
      <c r="D177" s="28">
        <f>C177*70/100</f>
        <v>121.64040000000001</v>
      </c>
      <c r="E177" s="30">
        <f>SUM(E175:E176)</f>
        <v>1.5499999999999998</v>
      </c>
      <c r="F177" s="31">
        <f>SUM(F175:F176)</f>
        <v>50</v>
      </c>
      <c r="G177" s="31">
        <f>SUM(G175:G176)</f>
        <v>32.489999999999995</v>
      </c>
    </row>
    <row r="178" spans="1:7" x14ac:dyDescent="0.2">
      <c r="A178" s="11"/>
      <c r="B178" s="26"/>
      <c r="C178" s="27"/>
      <c r="D178" s="28"/>
      <c r="E178" s="26"/>
      <c r="F178" s="49"/>
      <c r="G178" s="27"/>
    </row>
    <row r="179" spans="1:7" x14ac:dyDescent="0.2">
      <c r="A179" s="9" t="s">
        <v>323</v>
      </c>
      <c r="B179" s="53">
        <v>2.2766999999999999</v>
      </c>
      <c r="C179" s="32">
        <f>B179*80</f>
        <v>182.136</v>
      </c>
      <c r="D179" s="35">
        <f>C179*70/100</f>
        <v>127.49520000000001</v>
      </c>
      <c r="E179" s="10">
        <v>2.12</v>
      </c>
      <c r="F179" s="32">
        <v>115</v>
      </c>
      <c r="G179" s="23">
        <v>71.63</v>
      </c>
    </row>
    <row r="180" spans="1:7" x14ac:dyDescent="0.2">
      <c r="A180" s="9" t="s">
        <v>424</v>
      </c>
      <c r="B180" s="10">
        <v>0</v>
      </c>
      <c r="C180" s="32">
        <v>0</v>
      </c>
      <c r="D180" s="35">
        <v>0</v>
      </c>
      <c r="E180" s="10">
        <v>0</v>
      </c>
      <c r="F180" s="32">
        <v>0</v>
      </c>
      <c r="G180" s="23">
        <v>0</v>
      </c>
    </row>
    <row r="181" spans="1:7" x14ac:dyDescent="0.2">
      <c r="A181" s="11" t="s">
        <v>323</v>
      </c>
      <c r="B181" s="30">
        <v>2.2766999999999999</v>
      </c>
      <c r="C181" s="27">
        <f>B181*90</f>
        <v>204.90299999999999</v>
      </c>
      <c r="D181" s="28">
        <f>C181*70/100</f>
        <v>143.43209999999999</v>
      </c>
      <c r="E181" s="30">
        <f t="shared" ref="E181:F181" si="25">SUM(E179:E180)</f>
        <v>2.12</v>
      </c>
      <c r="F181" s="31">
        <f t="shared" si="25"/>
        <v>115</v>
      </c>
      <c r="G181" s="27">
        <f>SUM(G179:G180)</f>
        <v>71.63</v>
      </c>
    </row>
    <row r="182" spans="1:7" x14ac:dyDescent="0.2">
      <c r="A182" s="11"/>
      <c r="B182" s="26"/>
      <c r="C182" s="27"/>
      <c r="D182" s="28"/>
      <c r="E182" s="26"/>
      <c r="F182" s="49"/>
      <c r="G182" s="27"/>
    </row>
    <row r="183" spans="1:7" x14ac:dyDescent="0.2">
      <c r="A183" s="11" t="s">
        <v>324</v>
      </c>
      <c r="B183" s="30">
        <v>1.5259</v>
      </c>
      <c r="C183" s="27">
        <f>B183*90</f>
        <v>137.33100000000002</v>
      </c>
      <c r="D183" s="28">
        <f>C183*70/100</f>
        <v>96.131700000000023</v>
      </c>
      <c r="E183" s="30">
        <v>1.02</v>
      </c>
      <c r="F183" s="31">
        <v>80</v>
      </c>
      <c r="G183" s="31">
        <v>53.98</v>
      </c>
    </row>
    <row r="184" spans="1:7" x14ac:dyDescent="0.2">
      <c r="A184" s="11"/>
      <c r="B184" s="26"/>
      <c r="C184" s="27"/>
      <c r="D184" s="28"/>
      <c r="E184" s="26"/>
      <c r="F184" s="49"/>
      <c r="G184" s="27"/>
    </row>
    <row r="185" spans="1:7" x14ac:dyDescent="0.2">
      <c r="A185" s="11" t="s">
        <v>325</v>
      </c>
      <c r="B185" s="30">
        <v>2.3330000000000002</v>
      </c>
      <c r="C185" s="27">
        <f>B185*100</f>
        <v>233.3</v>
      </c>
      <c r="D185" s="28">
        <f>C185*70/100</f>
        <v>163.31</v>
      </c>
      <c r="E185" s="30">
        <v>0.98</v>
      </c>
      <c r="F185" s="31">
        <v>62</v>
      </c>
      <c r="G185" s="31">
        <v>42.27</v>
      </c>
    </row>
    <row r="186" spans="1:7" x14ac:dyDescent="0.2">
      <c r="A186" s="11"/>
      <c r="B186" s="26"/>
      <c r="C186" s="27"/>
      <c r="D186" s="28"/>
      <c r="E186" s="30"/>
      <c r="F186" s="31"/>
      <c r="G186" s="31"/>
    </row>
    <row r="187" spans="1:7" x14ac:dyDescent="0.2">
      <c r="A187" s="11" t="s">
        <v>326</v>
      </c>
      <c r="B187" s="30">
        <v>14.6273</v>
      </c>
      <c r="C187" s="27">
        <f>B187*90</f>
        <v>1316.4570000000001</v>
      </c>
      <c r="D187" s="28">
        <f>C187*70/100</f>
        <v>921.51990000000001</v>
      </c>
      <c r="E187" s="30">
        <v>12.68</v>
      </c>
      <c r="F187" s="31">
        <v>923</v>
      </c>
      <c r="G187" s="31">
        <v>617.6</v>
      </c>
    </row>
    <row r="188" spans="1:7" x14ac:dyDescent="0.2">
      <c r="A188" s="11"/>
      <c r="B188" s="26"/>
      <c r="C188" s="27"/>
      <c r="D188" s="28"/>
      <c r="E188" s="26"/>
      <c r="F188" s="49"/>
      <c r="G188" s="27"/>
    </row>
    <row r="189" spans="1:7" x14ac:dyDescent="0.2">
      <c r="A189" s="11" t="s">
        <v>327</v>
      </c>
      <c r="B189" s="30">
        <v>1.0038</v>
      </c>
      <c r="C189" s="27">
        <f>B189*90</f>
        <v>90.341999999999999</v>
      </c>
      <c r="D189" s="28">
        <f>C189*70/100</f>
        <v>63.239399999999996</v>
      </c>
      <c r="E189" s="30">
        <v>0.77</v>
      </c>
      <c r="F189" s="31">
        <v>48</v>
      </c>
      <c r="G189" s="31">
        <v>32.67</v>
      </c>
    </row>
    <row r="190" spans="1:7" x14ac:dyDescent="0.2">
      <c r="A190" s="11"/>
      <c r="B190" s="26"/>
      <c r="C190" s="27"/>
      <c r="D190" s="28"/>
      <c r="E190" s="26"/>
      <c r="F190" s="49"/>
      <c r="G190" s="27"/>
    </row>
    <row r="191" spans="1:7" x14ac:dyDescent="0.2">
      <c r="A191" s="11" t="s">
        <v>328</v>
      </c>
      <c r="B191" s="30">
        <v>1.9088000000000001</v>
      </c>
      <c r="C191" s="27">
        <f>B191*90</f>
        <v>171.792</v>
      </c>
      <c r="D191" s="28">
        <f>C191*70/100</f>
        <v>120.2544</v>
      </c>
      <c r="E191" s="30">
        <v>1.4</v>
      </c>
      <c r="F191" s="31">
        <v>105</v>
      </c>
      <c r="G191" s="31">
        <v>71.45</v>
      </c>
    </row>
    <row r="192" spans="1:7" x14ac:dyDescent="0.2">
      <c r="A192" s="11"/>
      <c r="B192" s="26"/>
      <c r="C192" s="27"/>
      <c r="D192" s="28"/>
      <c r="E192" s="30"/>
      <c r="F192" s="51"/>
      <c r="G192" s="31"/>
    </row>
    <row r="193" spans="1:7" x14ac:dyDescent="0.2">
      <c r="A193" s="9" t="s">
        <v>329</v>
      </c>
      <c r="B193" s="53">
        <v>11.8421</v>
      </c>
      <c r="C193" s="32">
        <f>B193*100</f>
        <v>1184.21</v>
      </c>
      <c r="D193" s="35">
        <f>C193*70/100</f>
        <v>828.947</v>
      </c>
      <c r="E193" s="53">
        <v>8.57</v>
      </c>
      <c r="F193" s="23">
        <v>711</v>
      </c>
      <c r="G193" s="23">
        <v>491.54</v>
      </c>
    </row>
    <row r="194" spans="1:7" x14ac:dyDescent="0.2">
      <c r="A194" s="9" t="s">
        <v>423</v>
      </c>
      <c r="B194" s="10">
        <v>0</v>
      </c>
      <c r="C194" s="32">
        <v>0</v>
      </c>
      <c r="D194" s="35">
        <v>0</v>
      </c>
      <c r="E194" s="10">
        <v>0</v>
      </c>
      <c r="F194" s="32">
        <v>0</v>
      </c>
      <c r="G194" s="23">
        <v>0</v>
      </c>
    </row>
    <row r="195" spans="1:7" x14ac:dyDescent="0.2">
      <c r="A195" s="11" t="s">
        <v>329</v>
      </c>
      <c r="B195" s="26">
        <f t="shared" ref="B195:G195" si="26">SUM(B193:B194)</f>
        <v>11.8421</v>
      </c>
      <c r="C195" s="27">
        <f t="shared" si="26"/>
        <v>1184.21</v>
      </c>
      <c r="D195" s="28">
        <f t="shared" si="26"/>
        <v>828.947</v>
      </c>
      <c r="E195" s="30">
        <f t="shared" si="26"/>
        <v>8.57</v>
      </c>
      <c r="F195" s="31">
        <f t="shared" si="26"/>
        <v>711</v>
      </c>
      <c r="G195" s="31">
        <f t="shared" si="26"/>
        <v>491.54</v>
      </c>
    </row>
    <row r="196" spans="1:7" x14ac:dyDescent="0.2">
      <c r="A196" s="11"/>
      <c r="B196" s="26"/>
      <c r="C196" s="27"/>
      <c r="D196" s="28"/>
      <c r="E196" s="26"/>
      <c r="F196" s="49"/>
      <c r="G196" s="27"/>
    </row>
    <row r="197" spans="1:7" x14ac:dyDescent="0.2">
      <c r="A197" s="9" t="s">
        <v>330</v>
      </c>
      <c r="B197" s="53">
        <v>19.541399999999999</v>
      </c>
      <c r="C197" s="32">
        <f>B197*75</f>
        <v>1465.605</v>
      </c>
      <c r="D197" s="35">
        <f>C197*70/100</f>
        <v>1025.9235000000001</v>
      </c>
      <c r="E197" s="53">
        <v>8.5500000000000007</v>
      </c>
      <c r="F197" s="23">
        <v>469</v>
      </c>
      <c r="G197" s="23">
        <v>272.94</v>
      </c>
    </row>
    <row r="198" spans="1:7" x14ac:dyDescent="0.2">
      <c r="A198" s="9" t="s">
        <v>331</v>
      </c>
      <c r="B198" s="10">
        <v>0</v>
      </c>
      <c r="C198" s="32">
        <v>0</v>
      </c>
      <c r="D198" s="35">
        <v>0</v>
      </c>
      <c r="E198" s="53">
        <v>5.5</v>
      </c>
      <c r="F198" s="23">
        <v>275</v>
      </c>
      <c r="G198" s="23">
        <v>183.49</v>
      </c>
    </row>
    <row r="199" spans="1:7" x14ac:dyDescent="0.2">
      <c r="A199" s="11" t="s">
        <v>330</v>
      </c>
      <c r="B199" s="26">
        <f t="shared" ref="B199:G199" si="27">SUM(B197:B198)</f>
        <v>19.541399999999999</v>
      </c>
      <c r="C199" s="27">
        <f t="shared" si="27"/>
        <v>1465.605</v>
      </c>
      <c r="D199" s="28">
        <f t="shared" si="27"/>
        <v>1025.9235000000001</v>
      </c>
      <c r="E199" s="30">
        <f t="shared" si="27"/>
        <v>14.05</v>
      </c>
      <c r="F199" s="31">
        <f t="shared" si="27"/>
        <v>744</v>
      </c>
      <c r="G199" s="31">
        <f t="shared" si="27"/>
        <v>456.43</v>
      </c>
    </row>
    <row r="200" spans="1:7" x14ac:dyDescent="0.2">
      <c r="A200" s="11"/>
      <c r="B200" s="26"/>
      <c r="C200" s="27"/>
      <c r="D200" s="28"/>
      <c r="E200" s="26"/>
      <c r="F200" s="49"/>
      <c r="G200" s="27"/>
    </row>
    <row r="201" spans="1:7" x14ac:dyDescent="0.2">
      <c r="A201" s="11" t="s">
        <v>332</v>
      </c>
      <c r="B201" s="30">
        <v>11.1981</v>
      </c>
      <c r="C201" s="27">
        <f>B201*110</f>
        <v>1231.7909999999999</v>
      </c>
      <c r="D201" s="28">
        <f>C201*70/100</f>
        <v>862.25369999999998</v>
      </c>
      <c r="E201" s="30">
        <v>2.21</v>
      </c>
      <c r="F201" s="31">
        <v>201</v>
      </c>
      <c r="G201" s="31">
        <v>140.51</v>
      </c>
    </row>
    <row r="202" spans="1:7" x14ac:dyDescent="0.2">
      <c r="A202" s="11"/>
      <c r="B202" s="30"/>
      <c r="C202" s="27"/>
      <c r="D202" s="28"/>
      <c r="E202" s="30"/>
      <c r="F202" s="51"/>
      <c r="G202" s="31"/>
    </row>
    <row r="203" spans="1:7" x14ac:dyDescent="0.2">
      <c r="A203" s="11" t="s">
        <v>442</v>
      </c>
      <c r="B203" s="30">
        <v>0</v>
      </c>
      <c r="C203" s="27">
        <v>0</v>
      </c>
      <c r="D203" s="28">
        <v>0</v>
      </c>
      <c r="E203" s="56">
        <v>1.92</v>
      </c>
      <c r="F203" s="29">
        <v>151</v>
      </c>
      <c r="G203" s="31">
        <v>104.03</v>
      </c>
    </row>
    <row r="204" spans="1:7" x14ac:dyDescent="0.2">
      <c r="A204" s="11"/>
      <c r="B204" s="26"/>
      <c r="C204" s="27"/>
      <c r="D204" s="28"/>
      <c r="E204" s="30"/>
      <c r="F204" s="51"/>
      <c r="G204" s="31"/>
    </row>
    <row r="205" spans="1:7" x14ac:dyDescent="0.2">
      <c r="A205" s="11" t="s">
        <v>250</v>
      </c>
      <c r="B205" s="26">
        <v>0</v>
      </c>
      <c r="C205" s="27">
        <v>0</v>
      </c>
      <c r="D205" s="28">
        <v>0</v>
      </c>
      <c r="E205" s="56">
        <v>11.7</v>
      </c>
      <c r="F205" s="29">
        <v>724</v>
      </c>
      <c r="G205" s="29">
        <v>456.24</v>
      </c>
    </row>
    <row r="206" spans="1:7" x14ac:dyDescent="0.2">
      <c r="A206" s="11" t="s">
        <v>441</v>
      </c>
      <c r="B206" s="26">
        <v>0</v>
      </c>
      <c r="C206" s="27">
        <v>0</v>
      </c>
      <c r="D206" s="28">
        <v>0</v>
      </c>
      <c r="E206" s="63">
        <v>2.19</v>
      </c>
      <c r="F206" s="63">
        <v>102</v>
      </c>
      <c r="G206" s="67">
        <v>24.5</v>
      </c>
    </row>
    <row r="207" spans="1:7" x14ac:dyDescent="0.2">
      <c r="A207" s="15" t="s">
        <v>364</v>
      </c>
      <c r="B207" s="41">
        <f>SUM(B8,B16,B20,B22,B28,B34,B39,B43,B47,B51,B56,B61,B63,B69,B71,B77,B81,B88,B90,B95,B100,B102,B104,B110,B116,B120,B124,B128,B134,B136,B142,B146,B151,B153,B155,B160,B164,B168,B173,B177,B181,B183,B185,B187,B189,B191,B195,B199,B201,B203,B205,B206)</f>
        <v>5467.0498199999993</v>
      </c>
      <c r="C207" s="42">
        <f>SUM(C8,C16,C20,C22,C28,C34,C39,C43,C47,C51,C56,C61,C63,C69,C71,C77,C81,C88,C90,C95,C100,C102,C104,C110,C116,C120,C124,C128,C134,C136,C142,C146,C151,C153,C155,C160,C164,C168,C173,C177,C181,C183,C185,C187,C189,C191,C195,C199,C201,C203,C205,C206)</f>
        <v>580770.43330000003</v>
      </c>
      <c r="D207" s="43">
        <f>SUM(D8,D16,D20,D22,D28,D34,D39,D43,D47,D51,D56,D61,D63,D69,D71,D77,D81,D88,D90,D95,D100,D102,D104,D110,D116,D120,D124,D128,D134,D136,D142,D146,D151,D153,D155,D160,D164,D168,D173,D177,D181,D183,D185,D187,D189,D191,D195,D199,D201,D203,D205,D206)</f>
        <v>406539.30330999993</v>
      </c>
      <c r="E207" s="41">
        <f t="shared" ref="E207:G207" si="28">SUM(E8,E16,E20,E22,E28,E34,E39,E43,E47,E51,E56,E61,E63,E69,E71,E77,E81,E88,E90,E95,E100,E102,E104,E110,E116,E120,E124,E128,E134,E136,E142,E146,E151,E153,E155,E160,E164,E168,E173,E177,E181,E183,E185,E187,E189,E191,E195,E199,E201,E203,E205,E206)</f>
        <v>5161.9300000000012</v>
      </c>
      <c r="F207" s="42">
        <f t="shared" si="28"/>
        <v>433602.44</v>
      </c>
      <c r="G207" s="42">
        <f t="shared" si="28"/>
        <v>300292.95</v>
      </c>
    </row>
    <row r="208" spans="1:7" x14ac:dyDescent="0.2">
      <c r="A208" s="21"/>
      <c r="B208" s="26"/>
      <c r="C208" s="27"/>
      <c r="D208" s="28"/>
      <c r="E208" s="26"/>
      <c r="F208" s="49"/>
      <c r="G208" s="27"/>
    </row>
    <row r="209" spans="1:7" x14ac:dyDescent="0.2">
      <c r="A209" s="11" t="s">
        <v>112</v>
      </c>
      <c r="B209" s="10">
        <v>0</v>
      </c>
      <c r="C209" s="32">
        <f>B209*180</f>
        <v>0</v>
      </c>
      <c r="D209" s="35">
        <f>C209*80/100</f>
        <v>0</v>
      </c>
      <c r="E209" s="53">
        <v>1.22</v>
      </c>
      <c r="F209" s="23">
        <v>116</v>
      </c>
      <c r="G209" s="23">
        <v>85.9</v>
      </c>
    </row>
    <row r="210" spans="1:7" x14ac:dyDescent="0.2">
      <c r="A210" s="11" t="s">
        <v>113</v>
      </c>
      <c r="B210" s="10">
        <v>0</v>
      </c>
      <c r="C210" s="32">
        <f>B210*180</f>
        <v>0</v>
      </c>
      <c r="D210" s="35">
        <f>C210*60/100</f>
        <v>0</v>
      </c>
      <c r="E210" s="53">
        <v>0</v>
      </c>
      <c r="F210" s="23">
        <v>0</v>
      </c>
      <c r="G210" s="23">
        <v>0</v>
      </c>
    </row>
    <row r="211" spans="1:7" x14ac:dyDescent="0.2">
      <c r="A211" s="11" t="s">
        <v>268</v>
      </c>
      <c r="B211" s="10">
        <v>0</v>
      </c>
      <c r="C211" s="32">
        <f t="shared" ref="C211:C212" si="29">B211*180</f>
        <v>0</v>
      </c>
      <c r="D211" s="35">
        <f t="shared" ref="D211:D262" si="30">C211*80/100</f>
        <v>0</v>
      </c>
      <c r="E211" s="53">
        <v>1.91</v>
      </c>
      <c r="F211" s="23">
        <v>105</v>
      </c>
      <c r="G211" s="23">
        <v>75.55</v>
      </c>
    </row>
    <row r="212" spans="1:7" x14ac:dyDescent="0.2">
      <c r="A212" s="11" t="s">
        <v>272</v>
      </c>
      <c r="B212" s="10">
        <v>0</v>
      </c>
      <c r="C212" s="32">
        <f t="shared" si="29"/>
        <v>0</v>
      </c>
      <c r="D212" s="35">
        <f t="shared" si="30"/>
        <v>0</v>
      </c>
      <c r="E212" s="53">
        <v>0.5</v>
      </c>
      <c r="F212" s="23">
        <v>30</v>
      </c>
      <c r="G212" s="23">
        <v>20.82</v>
      </c>
    </row>
    <row r="213" spans="1:7" x14ac:dyDescent="0.2">
      <c r="A213" s="11" t="s">
        <v>116</v>
      </c>
      <c r="B213" s="10">
        <v>0</v>
      </c>
      <c r="C213" s="32">
        <f>B213*180</f>
        <v>0</v>
      </c>
      <c r="D213" s="35">
        <f t="shared" si="30"/>
        <v>0</v>
      </c>
      <c r="E213" s="53">
        <v>6.7</v>
      </c>
      <c r="F213" s="23">
        <v>482</v>
      </c>
      <c r="G213" s="23">
        <v>328.73</v>
      </c>
    </row>
    <row r="214" spans="1:7" x14ac:dyDescent="0.2">
      <c r="A214" s="11" t="s">
        <v>117</v>
      </c>
      <c r="B214" s="10">
        <v>0</v>
      </c>
      <c r="C214" s="32">
        <f>B214*180</f>
        <v>0</v>
      </c>
      <c r="D214" s="35">
        <f>C214*60/100</f>
        <v>0</v>
      </c>
      <c r="E214" s="53">
        <v>0</v>
      </c>
      <c r="F214" s="23">
        <v>0</v>
      </c>
      <c r="G214" s="23">
        <v>0</v>
      </c>
    </row>
    <row r="215" spans="1:7" x14ac:dyDescent="0.2">
      <c r="A215" s="11" t="s">
        <v>118</v>
      </c>
      <c r="B215" s="10">
        <v>0</v>
      </c>
      <c r="C215" s="32">
        <f>B215*180</f>
        <v>0</v>
      </c>
      <c r="D215" s="35">
        <f t="shared" si="30"/>
        <v>0</v>
      </c>
      <c r="E215" s="53">
        <v>1.44</v>
      </c>
      <c r="F215" s="33">
        <v>69</v>
      </c>
      <c r="G215" s="23">
        <v>51.67</v>
      </c>
    </row>
    <row r="216" spans="1:7" x14ac:dyDescent="0.2">
      <c r="A216" s="11" t="s">
        <v>273</v>
      </c>
      <c r="B216" s="10">
        <v>0</v>
      </c>
      <c r="C216" s="32">
        <f t="shared" ref="C216" si="31">B216*180</f>
        <v>0</v>
      </c>
      <c r="D216" s="35">
        <f t="shared" si="30"/>
        <v>0</v>
      </c>
      <c r="E216" s="53">
        <v>0</v>
      </c>
      <c r="F216" s="23">
        <v>0</v>
      </c>
      <c r="G216" s="23">
        <v>0</v>
      </c>
    </row>
    <row r="217" spans="1:7" x14ac:dyDescent="0.2">
      <c r="A217" s="11" t="s">
        <v>400</v>
      </c>
      <c r="B217" s="10">
        <v>0</v>
      </c>
      <c r="C217" s="32">
        <f t="shared" ref="C217" si="32">B217*180</f>
        <v>0</v>
      </c>
      <c r="D217" s="35">
        <f t="shared" ref="D217" si="33">C217*80/100</f>
        <v>0</v>
      </c>
      <c r="E217" s="53">
        <v>0</v>
      </c>
      <c r="F217" s="23">
        <v>0</v>
      </c>
      <c r="G217" s="23">
        <v>0</v>
      </c>
    </row>
    <row r="218" spans="1:7" x14ac:dyDescent="0.2">
      <c r="A218" s="11" t="s">
        <v>120</v>
      </c>
      <c r="B218" s="10">
        <v>0</v>
      </c>
      <c r="C218" s="32">
        <f>B218*180</f>
        <v>0</v>
      </c>
      <c r="D218" s="35">
        <f t="shared" si="30"/>
        <v>0</v>
      </c>
      <c r="E218" s="53">
        <v>0.42</v>
      </c>
      <c r="F218" s="23">
        <v>16</v>
      </c>
      <c r="G218" s="23">
        <v>9.93</v>
      </c>
    </row>
    <row r="219" spans="1:7" x14ac:dyDescent="0.2">
      <c r="A219" s="11" t="s">
        <v>121</v>
      </c>
      <c r="B219" s="10">
        <v>0</v>
      </c>
      <c r="C219" s="32">
        <f>B219*180</f>
        <v>0</v>
      </c>
      <c r="D219" s="35">
        <f t="shared" si="30"/>
        <v>0</v>
      </c>
      <c r="E219" s="53">
        <v>2.21</v>
      </c>
      <c r="F219" s="23">
        <v>147</v>
      </c>
      <c r="G219" s="23">
        <v>107.96</v>
      </c>
    </row>
    <row r="220" spans="1:7" x14ac:dyDescent="0.2">
      <c r="A220" s="11" t="s">
        <v>255</v>
      </c>
      <c r="B220" s="10">
        <v>0</v>
      </c>
      <c r="C220" s="32">
        <f t="shared" ref="C220:C237" si="34">B220*180</f>
        <v>0</v>
      </c>
      <c r="D220" s="35">
        <f t="shared" si="30"/>
        <v>0</v>
      </c>
      <c r="E220" s="53">
        <v>0.79</v>
      </c>
      <c r="F220" s="23">
        <v>104</v>
      </c>
      <c r="G220" s="23">
        <v>73.91</v>
      </c>
    </row>
    <row r="221" spans="1:7" x14ac:dyDescent="0.2">
      <c r="A221" s="11" t="s">
        <v>256</v>
      </c>
      <c r="B221" s="10">
        <v>0</v>
      </c>
      <c r="C221" s="32">
        <f>B221*180</f>
        <v>0</v>
      </c>
      <c r="D221" s="35">
        <f>C221*60/100</f>
        <v>0</v>
      </c>
      <c r="E221" s="53">
        <v>0.13</v>
      </c>
      <c r="F221" s="23">
        <v>12</v>
      </c>
      <c r="G221" s="23">
        <v>4.75</v>
      </c>
    </row>
    <row r="222" spans="1:7" x14ac:dyDescent="0.2">
      <c r="A222" s="11" t="s">
        <v>283</v>
      </c>
      <c r="B222" s="10">
        <v>0</v>
      </c>
      <c r="C222" s="32">
        <f t="shared" si="34"/>
        <v>0</v>
      </c>
      <c r="D222" s="35">
        <f t="shared" si="30"/>
        <v>0</v>
      </c>
      <c r="E222" s="53">
        <v>3.3</v>
      </c>
      <c r="F222" s="23">
        <v>218</v>
      </c>
      <c r="G222" s="23">
        <v>159.43</v>
      </c>
    </row>
    <row r="223" spans="1:7" x14ac:dyDescent="0.2">
      <c r="A223" s="11" t="s">
        <v>284</v>
      </c>
      <c r="B223" s="10">
        <v>0</v>
      </c>
      <c r="C223" s="32">
        <f t="shared" si="34"/>
        <v>0</v>
      </c>
      <c r="D223" s="35">
        <f>C223*60/100</f>
        <v>0</v>
      </c>
      <c r="E223" s="53">
        <v>0</v>
      </c>
      <c r="F223" s="23">
        <v>0</v>
      </c>
      <c r="G223" s="23">
        <v>0</v>
      </c>
    </row>
    <row r="224" spans="1:7" x14ac:dyDescent="0.2">
      <c r="A224" s="11" t="s">
        <v>126</v>
      </c>
      <c r="B224" s="53">
        <v>0.6472</v>
      </c>
      <c r="C224" s="32">
        <f t="shared" si="34"/>
        <v>116.496</v>
      </c>
      <c r="D224" s="35">
        <f t="shared" si="30"/>
        <v>93.196799999999996</v>
      </c>
      <c r="E224" s="53">
        <v>0.28999999999999998</v>
      </c>
      <c r="F224" s="23">
        <v>17</v>
      </c>
      <c r="G224" s="23">
        <v>10.7</v>
      </c>
    </row>
    <row r="225" spans="1:8" x14ac:dyDescent="0.2">
      <c r="A225" s="11" t="s">
        <v>127</v>
      </c>
      <c r="B225" s="10">
        <v>0</v>
      </c>
      <c r="C225" s="32">
        <f t="shared" si="34"/>
        <v>0</v>
      </c>
      <c r="D225" s="35">
        <f t="shared" si="30"/>
        <v>0</v>
      </c>
      <c r="E225" s="53">
        <v>0.63</v>
      </c>
      <c r="F225" s="23">
        <v>109</v>
      </c>
      <c r="G225" s="23">
        <v>79.069999999999993</v>
      </c>
    </row>
    <row r="226" spans="1:8" x14ac:dyDescent="0.2">
      <c r="A226" s="11" t="s">
        <v>128</v>
      </c>
      <c r="B226" s="10">
        <v>0</v>
      </c>
      <c r="C226" s="32">
        <f>B226*180</f>
        <v>0</v>
      </c>
      <c r="D226" s="35">
        <f>C226*60/100</f>
        <v>0</v>
      </c>
      <c r="E226" s="53">
        <v>0</v>
      </c>
      <c r="F226" s="23">
        <v>0</v>
      </c>
      <c r="G226" s="23">
        <v>0</v>
      </c>
    </row>
    <row r="227" spans="1:8" x14ac:dyDescent="0.2">
      <c r="A227" s="11" t="s">
        <v>129</v>
      </c>
      <c r="B227" s="10">
        <v>0</v>
      </c>
      <c r="C227" s="32">
        <f t="shared" si="34"/>
        <v>0</v>
      </c>
      <c r="D227" s="35">
        <f t="shared" si="30"/>
        <v>0</v>
      </c>
      <c r="E227" s="53">
        <v>4.08</v>
      </c>
      <c r="F227" s="23">
        <v>423</v>
      </c>
      <c r="G227" s="23">
        <v>287.23</v>
      </c>
    </row>
    <row r="228" spans="1:8" x14ac:dyDescent="0.2">
      <c r="A228" s="11" t="s">
        <v>130</v>
      </c>
      <c r="B228" s="10">
        <v>0</v>
      </c>
      <c r="C228" s="32">
        <f>B228*180</f>
        <v>0</v>
      </c>
      <c r="D228" s="35">
        <f>C228*60/100</f>
        <v>0</v>
      </c>
      <c r="E228" s="53">
        <v>0</v>
      </c>
      <c r="F228" s="23">
        <v>0</v>
      </c>
      <c r="G228" s="23">
        <v>0</v>
      </c>
    </row>
    <row r="229" spans="1:8" x14ac:dyDescent="0.2">
      <c r="A229" s="11" t="s">
        <v>274</v>
      </c>
      <c r="B229" s="10">
        <v>0</v>
      </c>
      <c r="C229" s="32">
        <f t="shared" si="34"/>
        <v>0</v>
      </c>
      <c r="D229" s="35">
        <f t="shared" si="30"/>
        <v>0</v>
      </c>
      <c r="E229" s="53">
        <v>1.39</v>
      </c>
      <c r="F229" s="23">
        <v>118</v>
      </c>
      <c r="G229" s="23">
        <v>88.62</v>
      </c>
    </row>
    <row r="230" spans="1:8" x14ac:dyDescent="0.2">
      <c r="A230" s="11" t="s">
        <v>132</v>
      </c>
      <c r="B230" s="10">
        <v>0</v>
      </c>
      <c r="C230" s="32">
        <f t="shared" si="34"/>
        <v>0</v>
      </c>
      <c r="D230" s="35">
        <f t="shared" si="30"/>
        <v>0</v>
      </c>
      <c r="E230" s="53">
        <v>1.35</v>
      </c>
      <c r="F230" s="23">
        <v>144</v>
      </c>
      <c r="G230" s="23">
        <v>111.03</v>
      </c>
    </row>
    <row r="231" spans="1:8" x14ac:dyDescent="0.2">
      <c r="A231" s="11" t="s">
        <v>275</v>
      </c>
      <c r="B231" s="10">
        <v>0</v>
      </c>
      <c r="C231" s="32">
        <f t="shared" si="34"/>
        <v>0</v>
      </c>
      <c r="D231" s="35">
        <f t="shared" si="30"/>
        <v>0</v>
      </c>
      <c r="E231" s="53">
        <v>0.1</v>
      </c>
      <c r="F231" s="23">
        <v>16</v>
      </c>
      <c r="G231" s="23">
        <v>11</v>
      </c>
    </row>
    <row r="232" spans="1:8" s="20" customFormat="1" x14ac:dyDescent="0.2">
      <c r="A232" s="11" t="s">
        <v>134</v>
      </c>
      <c r="B232" s="10">
        <v>0</v>
      </c>
      <c r="C232" s="32">
        <f t="shared" si="34"/>
        <v>0</v>
      </c>
      <c r="D232" s="35">
        <f t="shared" si="30"/>
        <v>0</v>
      </c>
      <c r="E232" s="62">
        <v>0.31</v>
      </c>
      <c r="F232" s="23">
        <v>83</v>
      </c>
      <c r="G232" s="33">
        <v>60.08</v>
      </c>
    </row>
    <row r="233" spans="1:8" x14ac:dyDescent="0.2">
      <c r="A233" s="11" t="s">
        <v>135</v>
      </c>
      <c r="B233" s="53">
        <v>2.5604</v>
      </c>
      <c r="C233" s="32">
        <f t="shared" si="34"/>
        <v>460.87200000000001</v>
      </c>
      <c r="D233" s="35">
        <f t="shared" si="30"/>
        <v>368.69760000000002</v>
      </c>
      <c r="E233" s="53">
        <v>0.73</v>
      </c>
      <c r="F233" s="23">
        <v>32</v>
      </c>
      <c r="G233" s="23">
        <v>22.51</v>
      </c>
    </row>
    <row r="234" spans="1:8" x14ac:dyDescent="0.2">
      <c r="A234" s="11" t="s">
        <v>136</v>
      </c>
      <c r="B234" s="10">
        <v>0</v>
      </c>
      <c r="C234" s="32">
        <f t="shared" si="34"/>
        <v>0</v>
      </c>
      <c r="D234" s="35">
        <f t="shared" si="30"/>
        <v>0</v>
      </c>
      <c r="E234" s="53">
        <v>1.44</v>
      </c>
      <c r="F234" s="23">
        <v>124</v>
      </c>
      <c r="G234" s="23">
        <v>93.3</v>
      </c>
    </row>
    <row r="235" spans="1:8" x14ac:dyDescent="0.2">
      <c r="A235" s="11" t="s">
        <v>137</v>
      </c>
      <c r="B235" s="10">
        <v>0</v>
      </c>
      <c r="C235" s="32">
        <f t="shared" si="34"/>
        <v>0</v>
      </c>
      <c r="D235" s="35">
        <f>C235*60/100</f>
        <v>0</v>
      </c>
      <c r="E235" s="53">
        <v>0.73</v>
      </c>
      <c r="F235" s="23">
        <v>33</v>
      </c>
      <c r="G235" s="23">
        <v>9.26</v>
      </c>
    </row>
    <row r="236" spans="1:8" x14ac:dyDescent="0.2">
      <c r="A236" s="11" t="s">
        <v>138</v>
      </c>
      <c r="B236" s="10">
        <v>0</v>
      </c>
      <c r="C236" s="32">
        <f t="shared" si="34"/>
        <v>0</v>
      </c>
      <c r="D236" s="35">
        <f t="shared" si="30"/>
        <v>0</v>
      </c>
      <c r="E236" s="53">
        <v>0</v>
      </c>
      <c r="F236" s="23">
        <v>0</v>
      </c>
      <c r="G236" s="23">
        <v>0</v>
      </c>
    </row>
    <row r="237" spans="1:8" x14ac:dyDescent="0.2">
      <c r="A237" s="11" t="s">
        <v>333</v>
      </c>
      <c r="B237" s="10">
        <v>0</v>
      </c>
      <c r="C237" s="32">
        <f t="shared" si="34"/>
        <v>0</v>
      </c>
      <c r="D237" s="35">
        <f t="shared" si="30"/>
        <v>0</v>
      </c>
      <c r="E237" s="53">
        <v>0</v>
      </c>
      <c r="F237" s="23">
        <v>0</v>
      </c>
      <c r="G237" s="23">
        <v>0</v>
      </c>
    </row>
    <row r="238" spans="1:8" x14ac:dyDescent="0.2">
      <c r="A238" s="11" t="s">
        <v>334</v>
      </c>
      <c r="B238" s="10">
        <v>0</v>
      </c>
      <c r="C238" s="32">
        <f t="shared" ref="C238:C247" si="35">B238*180</f>
        <v>0</v>
      </c>
      <c r="D238" s="35">
        <f t="shared" si="30"/>
        <v>0</v>
      </c>
      <c r="E238" s="53">
        <v>0.15</v>
      </c>
      <c r="F238" s="23">
        <v>14</v>
      </c>
      <c r="G238" s="23">
        <v>11.07</v>
      </c>
    </row>
    <row r="239" spans="1:8" x14ac:dyDescent="0.2">
      <c r="A239" s="11" t="s">
        <v>335</v>
      </c>
      <c r="B239" s="10">
        <v>0</v>
      </c>
      <c r="C239" s="32">
        <f t="shared" si="35"/>
        <v>0</v>
      </c>
      <c r="D239" s="35">
        <f>C239*60/100</f>
        <v>0</v>
      </c>
      <c r="E239" s="53">
        <v>0</v>
      </c>
      <c r="F239" s="23">
        <v>0</v>
      </c>
      <c r="G239" s="23">
        <v>0</v>
      </c>
    </row>
    <row r="240" spans="1:8" x14ac:dyDescent="0.2">
      <c r="A240" s="11" t="s">
        <v>142</v>
      </c>
      <c r="B240" s="53">
        <v>5.4231999999999996</v>
      </c>
      <c r="C240" s="32">
        <f t="shared" si="35"/>
        <v>976.17599999999993</v>
      </c>
      <c r="D240" s="35">
        <f t="shared" si="30"/>
        <v>780.94079999999985</v>
      </c>
      <c r="E240" s="53">
        <v>0.04</v>
      </c>
      <c r="F240" s="23">
        <v>4</v>
      </c>
      <c r="G240" s="23">
        <v>0</v>
      </c>
      <c r="H240" s="20"/>
    </row>
    <row r="241" spans="1:7" x14ac:dyDescent="0.2">
      <c r="A241" s="11" t="s">
        <v>143</v>
      </c>
      <c r="B241" s="10">
        <v>0</v>
      </c>
      <c r="C241" s="32">
        <f t="shared" si="35"/>
        <v>0</v>
      </c>
      <c r="D241" s="35">
        <f>C241*80/100</f>
        <v>0</v>
      </c>
      <c r="E241" s="53">
        <v>4.6500000000000004</v>
      </c>
      <c r="F241" s="23">
        <v>274</v>
      </c>
      <c r="G241" s="23">
        <v>197.31</v>
      </c>
    </row>
    <row r="242" spans="1:7" x14ac:dyDescent="0.2">
      <c r="A242" s="11" t="s">
        <v>382</v>
      </c>
      <c r="B242" s="53">
        <v>3.8081</v>
      </c>
      <c r="C242" s="32">
        <f>B242*190</f>
        <v>723.53899999999999</v>
      </c>
      <c r="D242" s="35">
        <f t="shared" si="30"/>
        <v>578.83119999999997</v>
      </c>
      <c r="E242" s="53">
        <v>3.1</v>
      </c>
      <c r="F242" s="23">
        <v>1188</v>
      </c>
      <c r="G242" s="23">
        <v>851.71</v>
      </c>
    </row>
    <row r="243" spans="1:7" x14ac:dyDescent="0.2">
      <c r="A243" s="11" t="s">
        <v>276</v>
      </c>
      <c r="B243" s="10">
        <v>0</v>
      </c>
      <c r="C243" s="32">
        <f>B243*190</f>
        <v>0</v>
      </c>
      <c r="D243" s="35">
        <f t="shared" si="30"/>
        <v>0</v>
      </c>
      <c r="E243" s="53">
        <v>2.7</v>
      </c>
      <c r="F243" s="23">
        <v>405</v>
      </c>
      <c r="G243" s="23">
        <v>266.81</v>
      </c>
    </row>
    <row r="244" spans="1:7" x14ac:dyDescent="0.2">
      <c r="A244" s="11" t="s">
        <v>259</v>
      </c>
      <c r="B244" s="10">
        <v>0</v>
      </c>
      <c r="C244" s="32">
        <f t="shared" si="35"/>
        <v>0</v>
      </c>
      <c r="D244" s="35">
        <f t="shared" si="30"/>
        <v>0</v>
      </c>
      <c r="E244" s="53">
        <v>0.43</v>
      </c>
      <c r="F244" s="23">
        <v>39</v>
      </c>
      <c r="G244" s="23">
        <v>27.42</v>
      </c>
    </row>
    <row r="245" spans="1:7" x14ac:dyDescent="0.2">
      <c r="A245" s="11" t="s">
        <v>147</v>
      </c>
      <c r="B245" s="10">
        <v>0</v>
      </c>
      <c r="C245" s="32">
        <f t="shared" si="35"/>
        <v>0</v>
      </c>
      <c r="D245" s="35">
        <f t="shared" si="30"/>
        <v>0</v>
      </c>
      <c r="E245" s="53">
        <v>2.54</v>
      </c>
      <c r="F245" s="23">
        <v>174</v>
      </c>
      <c r="G245" s="23">
        <v>128.65</v>
      </c>
    </row>
    <row r="246" spans="1:7" x14ac:dyDescent="0.2">
      <c r="A246" s="11" t="s">
        <v>399</v>
      </c>
      <c r="B246" s="10">
        <v>0</v>
      </c>
      <c r="C246" s="32">
        <f t="shared" ref="C246" si="36">B246*180</f>
        <v>0</v>
      </c>
      <c r="D246" s="35">
        <f t="shared" ref="D246" si="37">C246*80/100</f>
        <v>0</v>
      </c>
      <c r="E246" s="53">
        <v>2.64</v>
      </c>
      <c r="F246" s="23">
        <v>247</v>
      </c>
      <c r="G246" s="23">
        <v>162.74</v>
      </c>
    </row>
    <row r="247" spans="1:7" x14ac:dyDescent="0.2">
      <c r="A247" s="11" t="s">
        <v>384</v>
      </c>
      <c r="B247" s="53">
        <v>16.496700000000001</v>
      </c>
      <c r="C247" s="32">
        <f t="shared" si="35"/>
        <v>2969.4059999999999</v>
      </c>
      <c r="D247" s="35">
        <f t="shared" si="30"/>
        <v>2375.5247999999997</v>
      </c>
      <c r="E247" s="53">
        <v>4.4400000000000004</v>
      </c>
      <c r="F247" s="23">
        <v>300</v>
      </c>
      <c r="G247" s="23">
        <v>196.83</v>
      </c>
    </row>
    <row r="248" spans="1:7" x14ac:dyDescent="0.2">
      <c r="A248" s="11" t="s">
        <v>148</v>
      </c>
      <c r="B248" s="10">
        <v>0</v>
      </c>
      <c r="C248" s="32">
        <f t="shared" ref="C248:C252" si="38">B248*180</f>
        <v>0</v>
      </c>
      <c r="D248" s="35">
        <f t="shared" si="30"/>
        <v>0</v>
      </c>
      <c r="E248" s="53">
        <v>0.46</v>
      </c>
      <c r="F248" s="23">
        <v>69</v>
      </c>
      <c r="G248" s="23">
        <v>50.35</v>
      </c>
    </row>
    <row r="249" spans="1:7" x14ac:dyDescent="0.2">
      <c r="A249" s="11" t="s">
        <v>149</v>
      </c>
      <c r="B249" s="10">
        <v>0</v>
      </c>
      <c r="C249" s="32">
        <f t="shared" si="38"/>
        <v>0</v>
      </c>
      <c r="D249" s="35">
        <f t="shared" si="30"/>
        <v>0</v>
      </c>
      <c r="E249" s="53">
        <v>0.54</v>
      </c>
      <c r="F249" s="23">
        <v>28</v>
      </c>
      <c r="G249" s="23">
        <v>20.309999999999999</v>
      </c>
    </row>
    <row r="250" spans="1:7" x14ac:dyDescent="0.2">
      <c r="A250" s="11" t="s">
        <v>150</v>
      </c>
      <c r="B250" s="10">
        <v>0</v>
      </c>
      <c r="C250" s="32">
        <f t="shared" si="38"/>
        <v>0</v>
      </c>
      <c r="D250" s="35">
        <f t="shared" si="30"/>
        <v>0</v>
      </c>
      <c r="E250" s="53">
        <v>0</v>
      </c>
      <c r="F250" s="23">
        <v>0</v>
      </c>
      <c r="G250" s="23">
        <v>0</v>
      </c>
    </row>
    <row r="251" spans="1:7" x14ac:dyDescent="0.2">
      <c r="A251" s="11" t="s">
        <v>151</v>
      </c>
      <c r="B251" s="10">
        <v>0</v>
      </c>
      <c r="C251" s="32">
        <f t="shared" si="38"/>
        <v>0</v>
      </c>
      <c r="D251" s="35">
        <f t="shared" si="30"/>
        <v>0</v>
      </c>
      <c r="E251" s="53">
        <v>0</v>
      </c>
      <c r="F251" s="23">
        <v>0</v>
      </c>
      <c r="G251" s="23">
        <v>0</v>
      </c>
    </row>
    <row r="252" spans="1:7" x14ac:dyDescent="0.2">
      <c r="A252" s="11" t="s">
        <v>152</v>
      </c>
      <c r="B252" s="10">
        <v>0</v>
      </c>
      <c r="C252" s="32">
        <f t="shared" si="38"/>
        <v>0</v>
      </c>
      <c r="D252" s="35">
        <f t="shared" si="30"/>
        <v>0</v>
      </c>
      <c r="E252" s="53">
        <v>0</v>
      </c>
      <c r="F252" s="23">
        <v>0</v>
      </c>
      <c r="G252" s="23">
        <v>0</v>
      </c>
    </row>
    <row r="253" spans="1:7" x14ac:dyDescent="0.2">
      <c r="A253" s="11" t="s">
        <v>153</v>
      </c>
      <c r="B253" s="10">
        <v>0</v>
      </c>
      <c r="C253" s="32">
        <f t="shared" ref="C253:C262" si="39">B253*180</f>
        <v>0</v>
      </c>
      <c r="D253" s="35">
        <f t="shared" si="30"/>
        <v>0</v>
      </c>
      <c r="E253" s="53">
        <v>0.79</v>
      </c>
      <c r="F253" s="23">
        <v>59</v>
      </c>
      <c r="G253" s="23">
        <v>42.19</v>
      </c>
    </row>
    <row r="254" spans="1:7" x14ac:dyDescent="0.2">
      <c r="A254" s="11" t="s">
        <v>370</v>
      </c>
      <c r="B254" s="10">
        <v>0</v>
      </c>
      <c r="C254" s="32">
        <f t="shared" si="39"/>
        <v>0</v>
      </c>
      <c r="D254" s="35">
        <f t="shared" si="30"/>
        <v>0</v>
      </c>
      <c r="E254" s="53">
        <v>3.58</v>
      </c>
      <c r="F254" s="23">
        <v>473</v>
      </c>
      <c r="G254" s="23">
        <v>346.46</v>
      </c>
    </row>
    <row r="255" spans="1:7" x14ac:dyDescent="0.2">
      <c r="A255" s="11" t="s">
        <v>371</v>
      </c>
      <c r="B255" s="10">
        <v>0</v>
      </c>
      <c r="C255" s="32">
        <f t="shared" si="39"/>
        <v>0</v>
      </c>
      <c r="D255" s="35">
        <f t="shared" si="30"/>
        <v>0</v>
      </c>
      <c r="E255" s="53">
        <v>0.24</v>
      </c>
      <c r="F255" s="23">
        <v>20</v>
      </c>
      <c r="G255" s="23">
        <v>15</v>
      </c>
    </row>
    <row r="256" spans="1:7" x14ac:dyDescent="0.2">
      <c r="A256" s="11" t="s">
        <v>372</v>
      </c>
      <c r="B256" s="10">
        <v>0</v>
      </c>
      <c r="C256" s="32">
        <f t="shared" si="39"/>
        <v>0</v>
      </c>
      <c r="D256" s="35">
        <f t="shared" si="30"/>
        <v>0</v>
      </c>
      <c r="E256" s="53">
        <v>1.01</v>
      </c>
      <c r="F256" s="23">
        <v>111</v>
      </c>
      <c r="G256" s="23">
        <v>78.75</v>
      </c>
    </row>
    <row r="257" spans="1:7" x14ac:dyDescent="0.2">
      <c r="A257" s="11" t="s">
        <v>157</v>
      </c>
      <c r="B257" s="10">
        <v>0</v>
      </c>
      <c r="C257" s="32">
        <f t="shared" si="39"/>
        <v>0</v>
      </c>
      <c r="D257" s="35">
        <f t="shared" si="30"/>
        <v>0</v>
      </c>
      <c r="E257" s="53">
        <v>0</v>
      </c>
      <c r="F257" s="23">
        <v>0</v>
      </c>
      <c r="G257" s="23">
        <v>0</v>
      </c>
    </row>
    <row r="258" spans="1:7" x14ac:dyDescent="0.2">
      <c r="A258" s="11" t="s">
        <v>368</v>
      </c>
      <c r="B258" s="10">
        <v>0</v>
      </c>
      <c r="C258" s="32">
        <f>B258*190</f>
        <v>0</v>
      </c>
      <c r="D258" s="35">
        <f t="shared" si="30"/>
        <v>0</v>
      </c>
      <c r="E258" s="53">
        <v>14.62</v>
      </c>
      <c r="F258" s="23">
        <v>1863</v>
      </c>
      <c r="G258" s="23">
        <v>1327.27</v>
      </c>
    </row>
    <row r="259" spans="1:7" x14ac:dyDescent="0.2">
      <c r="A259" s="11" t="s">
        <v>369</v>
      </c>
      <c r="B259" s="10">
        <v>0</v>
      </c>
      <c r="C259" s="32">
        <f>B259*190</f>
        <v>0</v>
      </c>
      <c r="D259" s="35">
        <f>C259*60/100</f>
        <v>0</v>
      </c>
      <c r="E259" s="53">
        <v>1.23</v>
      </c>
      <c r="F259" s="23">
        <v>53</v>
      </c>
      <c r="G259" s="23">
        <v>16.350000000000001</v>
      </c>
    </row>
    <row r="260" spans="1:7" x14ac:dyDescent="0.2">
      <c r="A260" s="11" t="s">
        <v>263</v>
      </c>
      <c r="B260" s="10">
        <v>0</v>
      </c>
      <c r="C260" s="32">
        <f t="shared" si="39"/>
        <v>0</v>
      </c>
      <c r="D260" s="35">
        <f t="shared" si="30"/>
        <v>0</v>
      </c>
      <c r="E260" s="53">
        <v>3.12</v>
      </c>
      <c r="F260" s="23">
        <v>355</v>
      </c>
      <c r="G260" s="23">
        <v>237.13</v>
      </c>
    </row>
    <row r="261" spans="1:7" x14ac:dyDescent="0.2">
      <c r="A261" s="11" t="s">
        <v>161</v>
      </c>
      <c r="B261" s="10">
        <v>0</v>
      </c>
      <c r="C261" s="32">
        <f t="shared" si="39"/>
        <v>0</v>
      </c>
      <c r="D261" s="35">
        <f t="shared" si="30"/>
        <v>0</v>
      </c>
      <c r="E261" s="62">
        <v>2.16</v>
      </c>
      <c r="F261" s="33">
        <v>213</v>
      </c>
      <c r="G261" s="23">
        <v>153.38</v>
      </c>
    </row>
    <row r="262" spans="1:7" x14ac:dyDescent="0.2">
      <c r="A262" s="11" t="s">
        <v>277</v>
      </c>
      <c r="B262" s="10">
        <v>0</v>
      </c>
      <c r="C262" s="32">
        <f t="shared" si="39"/>
        <v>0</v>
      </c>
      <c r="D262" s="35">
        <f t="shared" si="30"/>
        <v>0</v>
      </c>
      <c r="E262" s="62">
        <v>0.32</v>
      </c>
      <c r="F262" s="33">
        <v>25</v>
      </c>
      <c r="G262" s="23">
        <v>17.079999999999998</v>
      </c>
    </row>
    <row r="263" spans="1:7" x14ac:dyDescent="0.2">
      <c r="A263" s="16" t="s">
        <v>365</v>
      </c>
      <c r="B263" s="41">
        <f t="shared" ref="B263:G263" si="40">SUM(B209:B262)</f>
        <v>28.935600000000001</v>
      </c>
      <c r="C263" s="42">
        <f t="shared" si="40"/>
        <v>5246.4889999999996</v>
      </c>
      <c r="D263" s="43">
        <f t="shared" si="40"/>
        <v>4197.1911999999993</v>
      </c>
      <c r="E263" s="41">
        <f t="shared" si="40"/>
        <v>78.429999999999993</v>
      </c>
      <c r="F263" s="42">
        <f t="shared" si="40"/>
        <v>8312</v>
      </c>
      <c r="G263" s="42">
        <f t="shared" si="40"/>
        <v>5838.26</v>
      </c>
    </row>
    <row r="264" spans="1:7" x14ac:dyDescent="0.2">
      <c r="A264" s="11" t="s">
        <v>336</v>
      </c>
      <c r="B264" s="53">
        <v>3.3668</v>
      </c>
      <c r="C264" s="32">
        <f>B264*195</f>
        <v>656.52599999999995</v>
      </c>
      <c r="D264" s="35">
        <f t="shared" ref="D264:D309" si="41">C264*80/100</f>
        <v>525.22079999999994</v>
      </c>
      <c r="E264" s="62">
        <v>7.72</v>
      </c>
      <c r="F264" s="23">
        <v>625</v>
      </c>
      <c r="G264" s="23">
        <v>428</v>
      </c>
    </row>
    <row r="265" spans="1:7" x14ac:dyDescent="0.2">
      <c r="A265" s="11" t="s">
        <v>337</v>
      </c>
      <c r="B265" s="10">
        <v>0</v>
      </c>
      <c r="C265" s="32">
        <f t="shared" ref="C265:C285" si="42">B265*195</f>
        <v>0</v>
      </c>
      <c r="D265" s="35">
        <f t="shared" si="41"/>
        <v>0</v>
      </c>
      <c r="E265" s="62">
        <v>1.84</v>
      </c>
      <c r="F265" s="23">
        <v>134</v>
      </c>
      <c r="G265" s="23">
        <v>96</v>
      </c>
    </row>
    <row r="266" spans="1:7" x14ac:dyDescent="0.2">
      <c r="A266" s="11" t="s">
        <v>338</v>
      </c>
      <c r="B266" s="53">
        <v>14.5814</v>
      </c>
      <c r="C266" s="32">
        <f>B266*195</f>
        <v>2843.373</v>
      </c>
      <c r="D266" s="35">
        <f t="shared" ref="D266" si="43">C266*80/100</f>
        <v>2274.6983999999998</v>
      </c>
      <c r="E266" s="62">
        <v>0.77</v>
      </c>
      <c r="F266" s="23">
        <v>78</v>
      </c>
      <c r="G266" s="23">
        <v>59</v>
      </c>
    </row>
    <row r="267" spans="1:7" x14ac:dyDescent="0.2">
      <c r="A267" s="11" t="s">
        <v>381</v>
      </c>
      <c r="B267" s="10">
        <v>0</v>
      </c>
      <c r="C267" s="32">
        <f t="shared" si="42"/>
        <v>0</v>
      </c>
      <c r="D267" s="35">
        <f t="shared" si="41"/>
        <v>0</v>
      </c>
      <c r="E267" s="62">
        <v>0.56999999999999995</v>
      </c>
      <c r="F267" s="23">
        <v>48</v>
      </c>
      <c r="G267" s="23">
        <v>67</v>
      </c>
    </row>
    <row r="268" spans="1:7" x14ac:dyDescent="0.2">
      <c r="A268" s="11" t="s">
        <v>396</v>
      </c>
      <c r="B268" s="10">
        <v>0</v>
      </c>
      <c r="C268" s="32">
        <f t="shared" si="42"/>
        <v>0</v>
      </c>
      <c r="D268" s="35">
        <f t="shared" si="41"/>
        <v>0</v>
      </c>
      <c r="E268" s="62">
        <v>0</v>
      </c>
      <c r="F268" s="23">
        <v>0</v>
      </c>
      <c r="G268" s="23">
        <v>0</v>
      </c>
    </row>
    <row r="269" spans="1:7" x14ac:dyDescent="0.2">
      <c r="A269" s="11" t="s">
        <v>411</v>
      </c>
      <c r="B269" s="53">
        <v>1.3299999999999999E-2</v>
      </c>
      <c r="C269" s="32">
        <f t="shared" ref="C269" si="44">B269*195</f>
        <v>2.5934999999999997</v>
      </c>
      <c r="D269" s="35">
        <f t="shared" si="41"/>
        <v>2.0747999999999998</v>
      </c>
      <c r="E269" s="62">
        <v>0</v>
      </c>
      <c r="F269" s="23">
        <v>0</v>
      </c>
      <c r="G269" s="23">
        <v>0</v>
      </c>
    </row>
    <row r="270" spans="1:7" x14ac:dyDescent="0.2">
      <c r="A270" s="11" t="s">
        <v>339</v>
      </c>
      <c r="B270" s="53">
        <v>0.23169999999999999</v>
      </c>
      <c r="C270" s="32">
        <f t="shared" si="42"/>
        <v>45.1815</v>
      </c>
      <c r="D270" s="35">
        <f t="shared" si="41"/>
        <v>36.145200000000003</v>
      </c>
      <c r="E270" s="62">
        <v>4.38</v>
      </c>
      <c r="F270" s="23">
        <v>676</v>
      </c>
      <c r="G270" s="23">
        <v>906</v>
      </c>
    </row>
    <row r="271" spans="1:7" x14ac:dyDescent="0.2">
      <c r="A271" s="11" t="s">
        <v>340</v>
      </c>
      <c r="B271" s="53">
        <v>0.42320000000000002</v>
      </c>
      <c r="C271" s="32">
        <f t="shared" si="42"/>
        <v>82.524000000000001</v>
      </c>
      <c r="D271" s="35">
        <f t="shared" si="41"/>
        <v>66.019199999999998</v>
      </c>
      <c r="E271" s="62">
        <f t="shared" ref="E271:E300" si="45">F271/195</f>
        <v>0</v>
      </c>
      <c r="F271" s="23">
        <v>0</v>
      </c>
      <c r="G271" s="23">
        <f t="shared" ref="G271:G300" si="46">F271*80/100</f>
        <v>0</v>
      </c>
    </row>
    <row r="272" spans="1:7" x14ac:dyDescent="0.2">
      <c r="A272" s="11" t="s">
        <v>414</v>
      </c>
      <c r="B272" s="53">
        <v>0.1464</v>
      </c>
      <c r="C272" s="32">
        <f t="shared" ref="C272" si="47">B272*195</f>
        <v>28.548000000000002</v>
      </c>
      <c r="D272" s="35">
        <f t="shared" ref="D272" si="48">C272*80/100</f>
        <v>22.8384</v>
      </c>
      <c r="E272" s="62">
        <v>0</v>
      </c>
      <c r="F272" s="23">
        <v>0</v>
      </c>
      <c r="G272" s="23">
        <v>0</v>
      </c>
    </row>
    <row r="273" spans="1:7" x14ac:dyDescent="0.2">
      <c r="A273" s="11" t="s">
        <v>341</v>
      </c>
      <c r="B273" s="10">
        <v>0</v>
      </c>
      <c r="C273" s="32">
        <f t="shared" si="42"/>
        <v>0</v>
      </c>
      <c r="D273" s="35">
        <f t="shared" si="41"/>
        <v>0</v>
      </c>
      <c r="E273" s="62">
        <v>0.69</v>
      </c>
      <c r="F273" s="23">
        <v>181</v>
      </c>
      <c r="G273" s="23">
        <v>1295</v>
      </c>
    </row>
    <row r="274" spans="1:7" x14ac:dyDescent="0.2">
      <c r="A274" s="11" t="s">
        <v>387</v>
      </c>
      <c r="B274" s="10">
        <v>0</v>
      </c>
      <c r="C274" s="32">
        <f t="shared" si="42"/>
        <v>0</v>
      </c>
      <c r="D274" s="35">
        <f t="shared" si="41"/>
        <v>0</v>
      </c>
      <c r="E274" s="62">
        <f t="shared" si="45"/>
        <v>0</v>
      </c>
      <c r="F274" s="23">
        <v>0</v>
      </c>
      <c r="G274" s="23">
        <v>0</v>
      </c>
    </row>
    <row r="275" spans="1:7" x14ac:dyDescent="0.2">
      <c r="A275" s="11" t="s">
        <v>427</v>
      </c>
      <c r="B275" s="10">
        <v>0</v>
      </c>
      <c r="C275" s="32">
        <f t="shared" si="42"/>
        <v>0</v>
      </c>
      <c r="D275" s="35">
        <f t="shared" si="41"/>
        <v>0</v>
      </c>
      <c r="E275" s="62">
        <v>0</v>
      </c>
      <c r="F275" s="33">
        <v>0</v>
      </c>
      <c r="G275" s="23">
        <v>0</v>
      </c>
    </row>
    <row r="276" spans="1:7" x14ac:dyDescent="0.2">
      <c r="A276" s="11" t="s">
        <v>366</v>
      </c>
      <c r="B276" s="10">
        <v>0</v>
      </c>
      <c r="C276" s="32">
        <f t="shared" si="42"/>
        <v>0</v>
      </c>
      <c r="D276" s="35">
        <f t="shared" si="41"/>
        <v>0</v>
      </c>
      <c r="E276" s="62">
        <f t="shared" si="45"/>
        <v>0</v>
      </c>
      <c r="F276" s="23">
        <v>0</v>
      </c>
      <c r="G276" s="23">
        <v>0</v>
      </c>
    </row>
    <row r="277" spans="1:7" x14ac:dyDescent="0.2">
      <c r="A277" s="11" t="s">
        <v>342</v>
      </c>
      <c r="B277" s="53">
        <v>1.6426000000000001</v>
      </c>
      <c r="C277" s="32">
        <f t="shared" si="42"/>
        <v>320.30700000000002</v>
      </c>
      <c r="D277" s="35">
        <f t="shared" si="41"/>
        <v>256.24560000000002</v>
      </c>
      <c r="E277" s="62">
        <v>2.66</v>
      </c>
      <c r="F277" s="23">
        <v>283</v>
      </c>
      <c r="G277" s="23">
        <v>243</v>
      </c>
    </row>
    <row r="278" spans="1:7" x14ac:dyDescent="0.2">
      <c r="A278" s="11" t="s">
        <v>416</v>
      </c>
      <c r="B278" s="54">
        <v>2.9999999999999997E-4</v>
      </c>
      <c r="C278" s="10">
        <f t="shared" ref="C278" si="49">B278*195</f>
        <v>5.8499999999999996E-2</v>
      </c>
      <c r="D278" s="48">
        <f t="shared" ref="D278" si="50">C278*80/100</f>
        <v>4.6799999999999994E-2</v>
      </c>
      <c r="E278" s="62">
        <v>0</v>
      </c>
      <c r="F278" s="23">
        <v>0</v>
      </c>
      <c r="G278" s="23">
        <v>0</v>
      </c>
    </row>
    <row r="279" spans="1:7" x14ac:dyDescent="0.2">
      <c r="A279" s="11" t="s">
        <v>455</v>
      </c>
      <c r="B279" s="53">
        <v>0</v>
      </c>
      <c r="C279" s="10">
        <v>0</v>
      </c>
      <c r="D279" s="48">
        <v>0</v>
      </c>
      <c r="E279" s="62">
        <v>0.14000000000000001</v>
      </c>
      <c r="F279" s="23">
        <v>14</v>
      </c>
      <c r="G279" s="23">
        <v>10</v>
      </c>
    </row>
    <row r="280" spans="1:7" x14ac:dyDescent="0.2">
      <c r="A280" s="11" t="s">
        <v>343</v>
      </c>
      <c r="B280" s="53">
        <v>7.5808</v>
      </c>
      <c r="C280" s="32">
        <f>B280*195</f>
        <v>1478.2560000000001</v>
      </c>
      <c r="D280" s="35">
        <f>C280*80/100</f>
        <v>1182.6048000000001</v>
      </c>
      <c r="E280" s="62">
        <v>3.14</v>
      </c>
      <c r="F280" s="32">
        <v>159</v>
      </c>
      <c r="G280" s="23">
        <v>114</v>
      </c>
    </row>
    <row r="281" spans="1:7" x14ac:dyDescent="0.2">
      <c r="A281" s="11" t="s">
        <v>344</v>
      </c>
      <c r="B281" s="54">
        <v>1E-3</v>
      </c>
      <c r="C281" s="32">
        <f t="shared" si="42"/>
        <v>0.19500000000000001</v>
      </c>
      <c r="D281" s="35">
        <f t="shared" si="41"/>
        <v>0.15600000000000003</v>
      </c>
      <c r="E281" s="62">
        <v>1.04</v>
      </c>
      <c r="F281" s="23">
        <v>136</v>
      </c>
      <c r="G281" s="23">
        <v>174</v>
      </c>
    </row>
    <row r="282" spans="1:7" x14ac:dyDescent="0.2">
      <c r="A282" s="11" t="s">
        <v>397</v>
      </c>
      <c r="B282" s="10">
        <v>0</v>
      </c>
      <c r="C282" s="32">
        <f t="shared" ref="C282" si="51">B282*195</f>
        <v>0</v>
      </c>
      <c r="D282" s="35">
        <f t="shared" ref="D282" si="52">C282*80/100</f>
        <v>0</v>
      </c>
      <c r="E282" s="62">
        <v>0</v>
      </c>
      <c r="F282" s="23">
        <v>0</v>
      </c>
      <c r="G282" s="23">
        <v>22</v>
      </c>
    </row>
    <row r="283" spans="1:7" x14ac:dyDescent="0.2">
      <c r="A283" s="11" t="s">
        <v>345</v>
      </c>
      <c r="B283" s="53">
        <v>1.1420999999999999</v>
      </c>
      <c r="C283" s="32">
        <f t="shared" si="42"/>
        <v>222.70949999999999</v>
      </c>
      <c r="D283" s="35">
        <f t="shared" si="41"/>
        <v>178.16759999999999</v>
      </c>
      <c r="E283" s="62">
        <v>1.1499999999999999</v>
      </c>
      <c r="F283" s="23">
        <v>120</v>
      </c>
      <c r="G283" s="23">
        <v>349</v>
      </c>
    </row>
    <row r="284" spans="1:7" x14ac:dyDescent="0.2">
      <c r="A284" s="11" t="s">
        <v>346</v>
      </c>
      <c r="B284" s="53">
        <v>8.7106999999999992</v>
      </c>
      <c r="C284" s="32">
        <f t="shared" si="42"/>
        <v>1698.5864999999999</v>
      </c>
      <c r="D284" s="35">
        <f t="shared" si="41"/>
        <v>1358.8691999999999</v>
      </c>
      <c r="E284" s="62">
        <v>4.2300000000000004</v>
      </c>
      <c r="F284" s="23">
        <v>240</v>
      </c>
      <c r="G284" s="23">
        <v>164</v>
      </c>
    </row>
    <row r="285" spans="1:7" x14ac:dyDescent="0.2">
      <c r="A285" s="11" t="s">
        <v>436</v>
      </c>
      <c r="B285" s="53">
        <v>4.8548</v>
      </c>
      <c r="C285" s="32">
        <f t="shared" si="42"/>
        <v>946.68600000000004</v>
      </c>
      <c r="D285" s="35">
        <f t="shared" si="41"/>
        <v>757.3488000000001</v>
      </c>
      <c r="E285" s="62">
        <v>0</v>
      </c>
      <c r="F285" s="32">
        <v>0</v>
      </c>
      <c r="G285" s="23">
        <v>0</v>
      </c>
    </row>
    <row r="286" spans="1:7" x14ac:dyDescent="0.2">
      <c r="A286" s="11" t="s">
        <v>373</v>
      </c>
      <c r="B286" s="53">
        <v>4.5049000000000001</v>
      </c>
      <c r="C286" s="32">
        <f>B286*195</f>
        <v>878.45550000000003</v>
      </c>
      <c r="D286" s="35">
        <f>C286*80/100</f>
        <v>702.76440000000002</v>
      </c>
      <c r="E286" s="62">
        <v>0.56000000000000005</v>
      </c>
      <c r="F286" s="32">
        <v>67</v>
      </c>
      <c r="G286" s="23">
        <v>10</v>
      </c>
    </row>
    <row r="287" spans="1:7" x14ac:dyDescent="0.2">
      <c r="A287" s="11" t="s">
        <v>388</v>
      </c>
      <c r="B287" s="10">
        <v>0</v>
      </c>
      <c r="C287" s="32">
        <f t="shared" ref="C287" si="53">B287*195</f>
        <v>0</v>
      </c>
      <c r="D287" s="35">
        <f t="shared" ref="D287" si="54">C287*80/100</f>
        <v>0</v>
      </c>
      <c r="E287" s="62">
        <v>6.34</v>
      </c>
      <c r="F287" s="32">
        <v>621</v>
      </c>
      <c r="G287" s="23">
        <v>0</v>
      </c>
    </row>
    <row r="288" spans="1:7" x14ac:dyDescent="0.2">
      <c r="A288" s="11" t="s">
        <v>417</v>
      </c>
      <c r="B288" s="53">
        <v>2.0406</v>
      </c>
      <c r="C288" s="32">
        <f>B288*195</f>
        <v>397.91699999999997</v>
      </c>
      <c r="D288" s="35">
        <f>C288*80/100</f>
        <v>318.33359999999999</v>
      </c>
      <c r="E288" s="62">
        <v>0</v>
      </c>
      <c r="F288" s="32">
        <v>0</v>
      </c>
      <c r="G288" s="23">
        <v>0</v>
      </c>
    </row>
    <row r="289" spans="1:7" x14ac:dyDescent="0.2">
      <c r="A289" s="11" t="s">
        <v>347</v>
      </c>
      <c r="B289" s="10">
        <v>0</v>
      </c>
      <c r="C289" s="32">
        <f>B289*230</f>
        <v>0</v>
      </c>
      <c r="D289" s="35">
        <f>C289*80/100</f>
        <v>0</v>
      </c>
      <c r="E289" s="62">
        <v>0</v>
      </c>
      <c r="F289" s="23">
        <v>0</v>
      </c>
      <c r="G289" s="23">
        <v>1301</v>
      </c>
    </row>
    <row r="290" spans="1:7" x14ac:dyDescent="0.2">
      <c r="A290" s="11" t="s">
        <v>374</v>
      </c>
      <c r="B290" s="10">
        <v>0</v>
      </c>
      <c r="C290" s="32">
        <f>B290*120</f>
        <v>0</v>
      </c>
      <c r="D290" s="35">
        <f t="shared" si="41"/>
        <v>0</v>
      </c>
      <c r="E290" s="62">
        <v>0.17</v>
      </c>
      <c r="F290" s="23">
        <v>19</v>
      </c>
      <c r="G290" s="23">
        <v>14</v>
      </c>
    </row>
    <row r="291" spans="1:7" x14ac:dyDescent="0.2">
      <c r="A291" s="11" t="s">
        <v>375</v>
      </c>
      <c r="B291" s="10">
        <v>0</v>
      </c>
      <c r="C291" s="32">
        <f t="shared" ref="C291" si="55">B291*230</f>
        <v>0</v>
      </c>
      <c r="D291" s="35">
        <f t="shared" si="41"/>
        <v>0</v>
      </c>
      <c r="E291" s="62">
        <v>14.65</v>
      </c>
      <c r="F291" s="23">
        <v>1308</v>
      </c>
      <c r="G291" s="23">
        <v>1474</v>
      </c>
    </row>
    <row r="292" spans="1:7" x14ac:dyDescent="0.2">
      <c r="A292" s="11" t="s">
        <v>418</v>
      </c>
      <c r="B292" s="10">
        <v>0</v>
      </c>
      <c r="C292" s="32">
        <f>B292*230</f>
        <v>0</v>
      </c>
      <c r="D292" s="35">
        <f t="shared" ref="D292" si="56">C292*80/100</f>
        <v>0</v>
      </c>
      <c r="E292" s="62">
        <v>0</v>
      </c>
      <c r="F292" s="23">
        <v>0</v>
      </c>
      <c r="G292" s="23">
        <v>0</v>
      </c>
    </row>
    <row r="293" spans="1:7" x14ac:dyDescent="0.2">
      <c r="A293" s="24" t="s">
        <v>348</v>
      </c>
      <c r="B293" s="58">
        <v>0</v>
      </c>
      <c r="C293" s="44">
        <f t="shared" ref="C293:C304" si="57">B293*195</f>
        <v>0</v>
      </c>
      <c r="D293" s="45">
        <f t="shared" si="41"/>
        <v>0</v>
      </c>
      <c r="E293" s="62">
        <v>4.4400000000000004</v>
      </c>
      <c r="F293" s="64">
        <v>499</v>
      </c>
      <c r="G293" s="23">
        <v>1295</v>
      </c>
    </row>
    <row r="294" spans="1:7" x14ac:dyDescent="0.2">
      <c r="A294" s="24" t="s">
        <v>349</v>
      </c>
      <c r="B294" s="53">
        <v>0.29120000000000001</v>
      </c>
      <c r="C294" s="44">
        <f t="shared" si="57"/>
        <v>56.784000000000006</v>
      </c>
      <c r="D294" s="45">
        <f t="shared" si="41"/>
        <v>45.427199999999999</v>
      </c>
      <c r="E294" s="62">
        <v>3.16</v>
      </c>
      <c r="F294" s="64">
        <v>276</v>
      </c>
      <c r="G294" s="23">
        <v>779</v>
      </c>
    </row>
    <row r="295" spans="1:7" x14ac:dyDescent="0.2">
      <c r="A295" s="11" t="s">
        <v>350</v>
      </c>
      <c r="B295" s="10">
        <v>0</v>
      </c>
      <c r="C295" s="32">
        <f t="shared" si="57"/>
        <v>0</v>
      </c>
      <c r="D295" s="35">
        <f>C295*80/100</f>
        <v>0</v>
      </c>
      <c r="E295" s="62">
        <f t="shared" si="45"/>
        <v>0</v>
      </c>
      <c r="F295" s="23">
        <v>0</v>
      </c>
      <c r="G295" s="23">
        <f t="shared" si="46"/>
        <v>0</v>
      </c>
    </row>
    <row r="296" spans="1:7" x14ac:dyDescent="0.2">
      <c r="A296" s="11" t="s">
        <v>351</v>
      </c>
      <c r="B296" s="53">
        <v>6.3799999999999996E-2</v>
      </c>
      <c r="C296" s="32">
        <f t="shared" ref="C296:C297" si="58">B296*195</f>
        <v>12.440999999999999</v>
      </c>
      <c r="D296" s="35">
        <f t="shared" ref="D296:D297" si="59">C296*80/100</f>
        <v>9.9527999999999999</v>
      </c>
      <c r="E296" s="62">
        <v>0.23</v>
      </c>
      <c r="F296" s="32">
        <v>28</v>
      </c>
      <c r="G296" s="23">
        <v>22</v>
      </c>
    </row>
    <row r="297" spans="1:7" x14ac:dyDescent="0.2">
      <c r="A297" s="11" t="s">
        <v>352</v>
      </c>
      <c r="B297" s="53">
        <v>13.250400000000001</v>
      </c>
      <c r="C297" s="32">
        <f t="shared" si="58"/>
        <v>2583.828</v>
      </c>
      <c r="D297" s="35">
        <f t="shared" si="59"/>
        <v>2067.0623999999998</v>
      </c>
      <c r="E297" s="62">
        <v>5.0999999999999996</v>
      </c>
      <c r="F297" s="32">
        <v>306</v>
      </c>
      <c r="G297" s="23">
        <v>209</v>
      </c>
    </row>
    <row r="298" spans="1:7" x14ac:dyDescent="0.2">
      <c r="A298" s="11" t="s">
        <v>353</v>
      </c>
      <c r="B298" s="53">
        <v>2.4127999999999998</v>
      </c>
      <c r="C298" s="32">
        <f t="shared" si="57"/>
        <v>470.49599999999998</v>
      </c>
      <c r="D298" s="35">
        <f t="shared" si="41"/>
        <v>376.39679999999998</v>
      </c>
      <c r="E298" s="62">
        <v>0.17</v>
      </c>
      <c r="F298" s="32">
        <v>14</v>
      </c>
      <c r="G298" s="23">
        <v>11</v>
      </c>
    </row>
    <row r="299" spans="1:7" x14ac:dyDescent="0.2">
      <c r="A299" s="11" t="s">
        <v>354</v>
      </c>
      <c r="B299" s="53">
        <v>2.1366999999999998</v>
      </c>
      <c r="C299" s="32">
        <f t="shared" si="57"/>
        <v>416.65649999999994</v>
      </c>
      <c r="D299" s="35">
        <f t="shared" si="41"/>
        <v>333.3252</v>
      </c>
      <c r="E299" s="62">
        <v>0.19</v>
      </c>
      <c r="F299" s="23">
        <v>7</v>
      </c>
      <c r="G299" s="23">
        <v>5</v>
      </c>
    </row>
    <row r="300" spans="1:7" x14ac:dyDescent="0.2">
      <c r="A300" s="11" t="s">
        <v>355</v>
      </c>
      <c r="B300" s="53">
        <v>1.0298</v>
      </c>
      <c r="C300" s="32">
        <f t="shared" si="57"/>
        <v>200.81100000000001</v>
      </c>
      <c r="D300" s="35">
        <f t="shared" si="41"/>
        <v>160.64880000000002</v>
      </c>
      <c r="E300" s="62">
        <f t="shared" si="45"/>
        <v>0</v>
      </c>
      <c r="F300" s="32">
        <v>0</v>
      </c>
      <c r="G300" s="23">
        <f t="shared" si="46"/>
        <v>0</v>
      </c>
    </row>
    <row r="301" spans="1:7" x14ac:dyDescent="0.2">
      <c r="A301" s="11" t="s">
        <v>356</v>
      </c>
      <c r="B301" s="53">
        <v>1.9614</v>
      </c>
      <c r="C301" s="32">
        <f t="shared" si="57"/>
        <v>382.47300000000001</v>
      </c>
      <c r="D301" s="35">
        <f t="shared" si="41"/>
        <v>305.97840000000002</v>
      </c>
      <c r="E301" s="62">
        <v>0.4</v>
      </c>
      <c r="F301" s="23">
        <v>35</v>
      </c>
      <c r="G301" s="23">
        <v>92</v>
      </c>
    </row>
    <row r="302" spans="1:7" x14ac:dyDescent="0.2">
      <c r="A302" s="11" t="s">
        <v>415</v>
      </c>
      <c r="B302" s="53">
        <v>0.50560000000000005</v>
      </c>
      <c r="C302" s="32">
        <f t="shared" ref="C302" si="60">B302*195</f>
        <v>98.592000000000013</v>
      </c>
      <c r="D302" s="35">
        <f t="shared" ref="D302" si="61">C302*80/100</f>
        <v>78.87360000000001</v>
      </c>
      <c r="E302" s="62">
        <v>0</v>
      </c>
      <c r="F302" s="23">
        <v>0</v>
      </c>
      <c r="G302" s="23">
        <v>0</v>
      </c>
    </row>
    <row r="303" spans="1:7" x14ac:dyDescent="0.2">
      <c r="A303" s="11" t="s">
        <v>357</v>
      </c>
      <c r="B303" s="53">
        <v>2.4714</v>
      </c>
      <c r="C303" s="32">
        <f t="shared" si="57"/>
        <v>481.923</v>
      </c>
      <c r="D303" s="35">
        <f>C303*80/100</f>
        <v>385.53839999999997</v>
      </c>
      <c r="E303" s="62">
        <v>0</v>
      </c>
      <c r="F303" s="32">
        <v>0</v>
      </c>
      <c r="G303" s="23">
        <v>0</v>
      </c>
    </row>
    <row r="304" spans="1:7" x14ac:dyDescent="0.2">
      <c r="A304" s="11" t="s">
        <v>376</v>
      </c>
      <c r="B304" s="55">
        <v>4.7999999999999996E-3</v>
      </c>
      <c r="C304" s="32">
        <f t="shared" si="57"/>
        <v>0.93599999999999994</v>
      </c>
      <c r="D304" s="35">
        <f t="shared" si="41"/>
        <v>0.74879999999999991</v>
      </c>
      <c r="E304" s="62">
        <v>3.52</v>
      </c>
      <c r="F304" s="23">
        <v>420</v>
      </c>
      <c r="G304" s="23">
        <v>304</v>
      </c>
    </row>
    <row r="305" spans="1:7" x14ac:dyDescent="0.2">
      <c r="A305" s="11" t="s">
        <v>458</v>
      </c>
      <c r="B305" s="55">
        <v>0</v>
      </c>
      <c r="C305" s="32">
        <v>0</v>
      </c>
      <c r="D305" s="35">
        <v>0</v>
      </c>
      <c r="E305" s="62">
        <v>0.53</v>
      </c>
      <c r="F305" s="23">
        <v>36</v>
      </c>
      <c r="G305" s="23">
        <v>25</v>
      </c>
    </row>
    <row r="306" spans="1:7" x14ac:dyDescent="0.2">
      <c r="A306" s="11" t="s">
        <v>377</v>
      </c>
      <c r="B306" s="53">
        <v>0</v>
      </c>
      <c r="C306" s="32">
        <f>B306*230</f>
        <v>0</v>
      </c>
      <c r="D306" s="35">
        <f>C306*80/100</f>
        <v>0</v>
      </c>
      <c r="E306" s="62">
        <v>6.45</v>
      </c>
      <c r="F306" s="23">
        <v>1073</v>
      </c>
      <c r="G306" s="23">
        <v>1416</v>
      </c>
    </row>
    <row r="307" spans="1:7" x14ac:dyDescent="0.2">
      <c r="A307" s="11" t="s">
        <v>378</v>
      </c>
      <c r="B307" s="10">
        <v>0</v>
      </c>
      <c r="C307" s="32">
        <f>B307*230</f>
        <v>0</v>
      </c>
      <c r="D307" s="35">
        <f>C307*80/100</f>
        <v>0</v>
      </c>
      <c r="E307" s="62">
        <v>0.26</v>
      </c>
      <c r="F307" s="23">
        <v>23</v>
      </c>
      <c r="G307" s="23">
        <v>27.35</v>
      </c>
    </row>
    <row r="308" spans="1:7" x14ac:dyDescent="0.2">
      <c r="A308" s="11" t="s">
        <v>358</v>
      </c>
      <c r="B308" s="10">
        <v>0.48470000000000002</v>
      </c>
      <c r="C308" s="32">
        <f>B308*195</f>
        <v>94.516500000000008</v>
      </c>
      <c r="D308" s="35">
        <f t="shared" si="41"/>
        <v>75.613200000000006</v>
      </c>
      <c r="E308" s="62">
        <v>3.58</v>
      </c>
      <c r="F308" s="23">
        <v>732</v>
      </c>
      <c r="G308" s="23">
        <v>541</v>
      </c>
    </row>
    <row r="309" spans="1:7" x14ac:dyDescent="0.2">
      <c r="A309" s="11" t="s">
        <v>359</v>
      </c>
      <c r="B309" s="53">
        <v>25.654</v>
      </c>
      <c r="C309" s="32">
        <f>B309*195</f>
        <v>5002.53</v>
      </c>
      <c r="D309" s="35">
        <f t="shared" si="41"/>
        <v>4002.0239999999994</v>
      </c>
      <c r="E309" s="62">
        <v>5.92</v>
      </c>
      <c r="F309" s="34">
        <v>520</v>
      </c>
      <c r="G309" s="23">
        <v>371</v>
      </c>
    </row>
    <row r="310" spans="1:7" x14ac:dyDescent="0.2">
      <c r="A310" s="17" t="s">
        <v>360</v>
      </c>
      <c r="B310" s="59">
        <v>0</v>
      </c>
      <c r="C310" s="32">
        <f t="shared" ref="C310" si="62">B310*195</f>
        <v>0</v>
      </c>
      <c r="D310" s="35">
        <f t="shared" ref="D310" si="63">C310*80/100</f>
        <v>0</v>
      </c>
      <c r="E310" s="65">
        <v>0.3</v>
      </c>
      <c r="F310" s="66">
        <v>20</v>
      </c>
      <c r="G310" s="66">
        <v>15</v>
      </c>
    </row>
    <row r="311" spans="1:7" x14ac:dyDescent="0.2">
      <c r="A311" s="11" t="s">
        <v>361</v>
      </c>
      <c r="B311" s="26">
        <f t="shared" ref="B311:G311" si="64">SUM(B264:B310)</f>
        <v>99.507199999999997</v>
      </c>
      <c r="C311" s="42">
        <f t="shared" si="64"/>
        <v>19403.903999999999</v>
      </c>
      <c r="D311" s="43">
        <f t="shared" si="64"/>
        <v>15523.123199999998</v>
      </c>
      <c r="E311" s="26">
        <f t="shared" si="64"/>
        <v>84.300000000000011</v>
      </c>
      <c r="F311" s="27">
        <f t="shared" si="64"/>
        <v>8698</v>
      </c>
      <c r="G311" s="27">
        <f t="shared" si="64"/>
        <v>11838.35</v>
      </c>
    </row>
    <row r="312" spans="1:7" x14ac:dyDescent="0.2">
      <c r="A312" s="15" t="s">
        <v>362</v>
      </c>
      <c r="B312" s="41">
        <f>SUM(B311,B263)</f>
        <v>128.44280000000001</v>
      </c>
      <c r="C312" s="42">
        <f>C263+C311</f>
        <v>24650.392999999996</v>
      </c>
      <c r="D312" s="43">
        <f>D263+D311</f>
        <v>19720.314399999996</v>
      </c>
      <c r="E312" s="41">
        <f>E263+E311</f>
        <v>162.73000000000002</v>
      </c>
      <c r="F312" s="42">
        <f>F263+F311</f>
        <v>17010</v>
      </c>
      <c r="G312" s="42">
        <f>SUM(G263,G311)</f>
        <v>17676.61</v>
      </c>
    </row>
    <row r="313" spans="1:7" x14ac:dyDescent="0.2">
      <c r="A313" s="18" t="s">
        <v>401</v>
      </c>
      <c r="B313" s="46">
        <f t="shared" ref="B313:G313" si="65">SUM(B312,B207)</f>
        <v>5595.4926199999991</v>
      </c>
      <c r="C313" s="47">
        <f t="shared" si="65"/>
        <v>605420.82630000007</v>
      </c>
      <c r="D313" s="43">
        <f t="shared" si="65"/>
        <v>426259.6177099999</v>
      </c>
      <c r="E313" s="46">
        <f t="shared" si="65"/>
        <v>5324.6600000000017</v>
      </c>
      <c r="F313" s="47">
        <f t="shared" si="65"/>
        <v>450612.44</v>
      </c>
      <c r="G313" s="47">
        <f t="shared" si="65"/>
        <v>317969.56</v>
      </c>
    </row>
    <row r="314" spans="1:7" x14ac:dyDescent="0.2">
      <c r="A314" s="12"/>
      <c r="B314" s="14"/>
      <c r="C314" s="14"/>
      <c r="D314" s="14"/>
      <c r="E314" s="13"/>
      <c r="F314" s="14"/>
      <c r="G314" s="14"/>
    </row>
    <row r="315" spans="1:7" x14ac:dyDescent="0.2">
      <c r="A315" s="19" t="s">
        <v>205</v>
      </c>
      <c r="B315" s="13"/>
      <c r="C315" s="14"/>
      <c r="D315" s="14"/>
      <c r="E315" s="13"/>
      <c r="F315" s="13"/>
      <c r="G315" s="34"/>
    </row>
    <row r="316" spans="1:7" x14ac:dyDescent="0.2">
      <c r="A316" s="19" t="s">
        <v>206</v>
      </c>
      <c r="B316" s="14"/>
      <c r="C316" s="14"/>
      <c r="D316" s="14"/>
      <c r="E316" s="13"/>
      <c r="F316" s="14"/>
      <c r="G316" s="14"/>
    </row>
    <row r="317" spans="1:7" x14ac:dyDescent="0.2">
      <c r="A317" s="19" t="s">
        <v>199</v>
      </c>
      <c r="B317" s="14"/>
      <c r="C317" s="14"/>
      <c r="D317" s="14"/>
      <c r="E317" s="13"/>
      <c r="F317" s="14"/>
      <c r="G317" s="14"/>
    </row>
    <row r="318" spans="1:7" x14ac:dyDescent="0.2">
      <c r="A318" s="19" t="s">
        <v>200</v>
      </c>
      <c r="B318" s="14"/>
      <c r="C318" s="14"/>
      <c r="D318" s="14"/>
      <c r="E318" s="13"/>
      <c r="F318" s="14"/>
      <c r="G318" s="14"/>
    </row>
    <row r="319" spans="1:7" x14ac:dyDescent="0.2">
      <c r="A319" s="11" t="s">
        <v>201</v>
      </c>
      <c r="B319" s="26">
        <v>99.037300000000002</v>
      </c>
      <c r="C319" s="27">
        <f>B319*140</f>
        <v>13865.222</v>
      </c>
      <c r="D319" s="28">
        <f>C319*70/100</f>
        <v>9705.6553999999996</v>
      </c>
      <c r="E319" s="26">
        <v>70.08</v>
      </c>
      <c r="F319" s="27">
        <v>7789.34</v>
      </c>
      <c r="G319" s="27">
        <v>4905.1400000000003</v>
      </c>
    </row>
    <row r="320" spans="1:7" x14ac:dyDescent="0.2">
      <c r="A320" s="9"/>
      <c r="B320" s="25"/>
      <c r="C320" s="25"/>
      <c r="D320" s="25"/>
      <c r="E320" s="10"/>
      <c r="F320" s="25"/>
      <c r="G320" s="25"/>
    </row>
    <row r="321" spans="1:7" x14ac:dyDescent="0.2">
      <c r="A321" s="12" t="s">
        <v>207</v>
      </c>
      <c r="B321" s="14"/>
      <c r="C321" s="14"/>
      <c r="D321" s="14"/>
      <c r="E321" s="13"/>
      <c r="F321" s="14"/>
      <c r="G321" s="14"/>
    </row>
    <row r="322" spans="1:7" x14ac:dyDescent="0.2">
      <c r="A322" s="68" t="s">
        <v>460</v>
      </c>
      <c r="B322" s="14"/>
      <c r="C322" s="14"/>
      <c r="D322" s="14"/>
      <c r="E322" s="13"/>
      <c r="F322" s="14"/>
      <c r="G322" s="14"/>
    </row>
  </sheetData>
  <mergeCells count="2">
    <mergeCell ref="C1:D1"/>
    <mergeCell ref="F1:G1"/>
  </mergeCells>
  <printOptions horizontalCentered="1" gridLines="1"/>
  <pageMargins left="0.11811023622047245" right="0.11811023622047245" top="0.47244094488188981" bottom="0.35433070866141736" header="0.23622047244094491" footer="0.15748031496062992"/>
  <pageSetup paperSize="9" orientation="portrait" r:id="rId1"/>
  <headerFooter>
    <oddHeader>&amp;C&amp;"Times New Roman,Corsivo"Anbau- und Produktionszahlen der D.O.C. und I.G.T. Weine Südtirols</oddHeader>
    <oddFooter>&amp;L&amp;"Times New Roman,Normale"ODC_STAT_02_2022_AV_STAT&amp;R&amp;"Times New Roman,Normale"&amp;P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22"/>
  <sheetViews>
    <sheetView tabSelected="1" zoomScale="120" zoomScaleNormal="120" workbookViewId="0">
      <pane ySplit="2" topLeftCell="A79" activePane="bottomLeft" state="frozen"/>
      <selection pane="bottomLeft"/>
    </sheetView>
  </sheetViews>
  <sheetFormatPr baseColWidth="10" defaultRowHeight="12" x14ac:dyDescent="0.2"/>
  <cols>
    <col min="1" max="1" width="46" style="1" customWidth="1"/>
    <col min="2" max="2" width="10.28515625" style="22" customWidth="1"/>
    <col min="3" max="4" width="8.5703125" style="22" customWidth="1"/>
    <col min="5" max="5" width="10.28515625" style="22" customWidth="1"/>
    <col min="6" max="7" width="8.5703125" style="22" customWidth="1"/>
    <col min="8" max="16384" width="11.42578125" style="1"/>
  </cols>
  <sheetData>
    <row r="1" spans="1:7" ht="35.25" customHeight="1" x14ac:dyDescent="0.2">
      <c r="A1" s="2"/>
      <c r="B1" s="3"/>
      <c r="C1" s="69" t="s">
        <v>0</v>
      </c>
      <c r="D1" s="69"/>
      <c r="E1" s="4"/>
      <c r="F1" s="70" t="s">
        <v>434</v>
      </c>
      <c r="G1" s="70"/>
    </row>
    <row r="2" spans="1:7" ht="48" customHeight="1" x14ac:dyDescent="0.2">
      <c r="A2" s="5" t="s">
        <v>1</v>
      </c>
      <c r="B2" s="6" t="s">
        <v>2</v>
      </c>
      <c r="C2" s="7" t="s">
        <v>3</v>
      </c>
      <c r="D2" s="8" t="s">
        <v>4</v>
      </c>
      <c r="E2" s="6" t="s">
        <v>385</v>
      </c>
      <c r="F2" s="7" t="s">
        <v>3</v>
      </c>
      <c r="G2" s="7" t="s">
        <v>4</v>
      </c>
    </row>
    <row r="3" spans="1:7" x14ac:dyDescent="0.2">
      <c r="A3" s="9" t="s">
        <v>5</v>
      </c>
      <c r="B3" s="53">
        <v>89.214699999999993</v>
      </c>
      <c r="C3" s="32">
        <f>B3*125</f>
        <v>11151.8375</v>
      </c>
      <c r="D3" s="35">
        <f>C3*70/100</f>
        <v>7806.2862500000001</v>
      </c>
      <c r="E3" s="53">
        <v>20.11</v>
      </c>
      <c r="F3" s="23">
        <v>1680</v>
      </c>
      <c r="G3" s="23">
        <v>1082.75</v>
      </c>
    </row>
    <row r="4" spans="1:7" x14ac:dyDescent="0.2">
      <c r="A4" s="9" t="s">
        <v>6</v>
      </c>
      <c r="B4" s="10">
        <v>0</v>
      </c>
      <c r="C4" s="32"/>
      <c r="D4" s="35"/>
      <c r="E4" s="53">
        <v>8.69</v>
      </c>
      <c r="F4" s="23">
        <v>648</v>
      </c>
      <c r="G4" s="23">
        <v>453</v>
      </c>
    </row>
    <row r="5" spans="1:7" x14ac:dyDescent="0.2">
      <c r="A5" s="9" t="s">
        <v>7</v>
      </c>
      <c r="B5" s="10">
        <v>0</v>
      </c>
      <c r="C5" s="32"/>
      <c r="D5" s="35"/>
      <c r="E5" s="53">
        <v>18.13</v>
      </c>
      <c r="F5" s="23">
        <v>1061</v>
      </c>
      <c r="G5" s="23">
        <v>723.2</v>
      </c>
    </row>
    <row r="6" spans="1:7" x14ac:dyDescent="0.2">
      <c r="A6" s="9" t="s">
        <v>8</v>
      </c>
      <c r="B6" s="10">
        <v>0</v>
      </c>
      <c r="C6" s="32"/>
      <c r="D6" s="35"/>
      <c r="E6" s="53">
        <v>0</v>
      </c>
      <c r="F6" s="23">
        <v>0</v>
      </c>
      <c r="G6" s="23">
        <v>0</v>
      </c>
    </row>
    <row r="7" spans="1:7" x14ac:dyDescent="0.2">
      <c r="A7" s="9" t="s">
        <v>9</v>
      </c>
      <c r="B7" s="10">
        <v>0</v>
      </c>
      <c r="C7" s="32"/>
      <c r="D7" s="35"/>
      <c r="E7" s="53">
        <v>5.78</v>
      </c>
      <c r="F7" s="23">
        <v>489</v>
      </c>
      <c r="G7" s="23">
        <v>342</v>
      </c>
    </row>
    <row r="8" spans="1:7" x14ac:dyDescent="0.2">
      <c r="A8" s="11" t="s">
        <v>5</v>
      </c>
      <c r="B8" s="26">
        <f t="shared" ref="B8:F8" si="0">SUM(B3:B7)</f>
        <v>89.214699999999993</v>
      </c>
      <c r="C8" s="27">
        <f t="shared" si="0"/>
        <v>11151.8375</v>
      </c>
      <c r="D8" s="28">
        <f t="shared" si="0"/>
        <v>7806.2862500000001</v>
      </c>
      <c r="E8" s="60">
        <f t="shared" si="0"/>
        <v>52.709999999999994</v>
      </c>
      <c r="F8" s="61">
        <f t="shared" si="0"/>
        <v>3878</v>
      </c>
      <c r="G8" s="61">
        <f>SUM(G3:G7)</f>
        <v>2600.9499999999998</v>
      </c>
    </row>
    <row r="9" spans="1:7" x14ac:dyDescent="0.2">
      <c r="A9" s="11"/>
      <c r="B9" s="26"/>
      <c r="C9" s="27"/>
      <c r="D9" s="28"/>
      <c r="E9" s="60"/>
      <c r="F9" s="49"/>
      <c r="G9" s="32"/>
    </row>
    <row r="10" spans="1:7" s="22" customFormat="1" x14ac:dyDescent="0.2">
      <c r="A10" s="9" t="s">
        <v>10</v>
      </c>
      <c r="B10" s="53">
        <v>4.8429000000000002</v>
      </c>
      <c r="C10" s="32">
        <f>B10*125</f>
        <v>605.36250000000007</v>
      </c>
      <c r="D10" s="35">
        <f>C10*70/100</f>
        <v>423.75375000000008</v>
      </c>
      <c r="E10" s="53">
        <v>70.56</v>
      </c>
      <c r="F10" s="23">
        <v>7764</v>
      </c>
      <c r="G10" s="23">
        <v>4870.51</v>
      </c>
    </row>
    <row r="11" spans="1:7" s="22" customFormat="1" x14ac:dyDescent="0.2">
      <c r="A11" s="9" t="s">
        <v>11</v>
      </c>
      <c r="B11" s="53">
        <v>290.65120000000002</v>
      </c>
      <c r="C11" s="32">
        <f>B11*125</f>
        <v>36331.4</v>
      </c>
      <c r="D11" s="35">
        <f>C11*70/100</f>
        <v>25431.98</v>
      </c>
      <c r="E11" s="53">
        <v>60.01</v>
      </c>
      <c r="F11" s="23">
        <v>5499</v>
      </c>
      <c r="G11" s="23">
        <v>3933.17</v>
      </c>
    </row>
    <row r="12" spans="1:7" s="22" customFormat="1" x14ac:dyDescent="0.2">
      <c r="A12" s="9" t="s">
        <v>12</v>
      </c>
      <c r="B12" s="10">
        <v>0</v>
      </c>
      <c r="C12" s="32"/>
      <c r="D12" s="35"/>
      <c r="E12" s="53">
        <v>99.62</v>
      </c>
      <c r="F12" s="23">
        <v>10450</v>
      </c>
      <c r="G12" s="23">
        <v>7304.96</v>
      </c>
    </row>
    <row r="13" spans="1:7" s="22" customFormat="1" x14ac:dyDescent="0.2">
      <c r="A13" s="9" t="s">
        <v>13</v>
      </c>
      <c r="B13" s="10">
        <v>0</v>
      </c>
      <c r="C13" s="32"/>
      <c r="D13" s="35"/>
      <c r="E13" s="53">
        <v>3.22</v>
      </c>
      <c r="F13" s="23">
        <v>335</v>
      </c>
      <c r="G13" s="23">
        <v>234.42</v>
      </c>
    </row>
    <row r="14" spans="1:7" s="22" customFormat="1" x14ac:dyDescent="0.2">
      <c r="A14" s="9" t="s">
        <v>14</v>
      </c>
      <c r="B14" s="10">
        <v>0</v>
      </c>
      <c r="C14" s="32"/>
      <c r="D14" s="35"/>
      <c r="E14" s="53">
        <v>38.979999999999997</v>
      </c>
      <c r="F14" s="23">
        <v>3775</v>
      </c>
      <c r="G14" s="23">
        <v>2595.19</v>
      </c>
    </row>
    <row r="15" spans="1:7" s="22" customFormat="1" x14ac:dyDescent="0.2">
      <c r="A15" s="9" t="s">
        <v>15</v>
      </c>
      <c r="B15" s="10">
        <v>0</v>
      </c>
      <c r="C15" s="32"/>
      <c r="D15" s="35"/>
      <c r="E15" s="53">
        <v>12.72</v>
      </c>
      <c r="F15" s="23">
        <v>1310</v>
      </c>
      <c r="G15" s="23">
        <v>873.31</v>
      </c>
    </row>
    <row r="16" spans="1:7" x14ac:dyDescent="0.2">
      <c r="A16" s="11" t="s">
        <v>16</v>
      </c>
      <c r="B16" s="26">
        <f t="shared" ref="B16:D16" si="1">SUM(B10:B15)</f>
        <v>295.4941</v>
      </c>
      <c r="C16" s="27">
        <f t="shared" si="1"/>
        <v>36936.762500000004</v>
      </c>
      <c r="D16" s="28">
        <f t="shared" si="1"/>
        <v>25855.733749999999</v>
      </c>
      <c r="E16" s="26">
        <f t="shared" ref="E16:F16" si="2">SUM(E10:E15)</f>
        <v>285.11</v>
      </c>
      <c r="F16" s="27">
        <f t="shared" si="2"/>
        <v>29133</v>
      </c>
      <c r="G16" s="27">
        <f>SUM(G10:G15)</f>
        <v>19811.560000000001</v>
      </c>
    </row>
    <row r="17" spans="1:7" x14ac:dyDescent="0.2">
      <c r="A17" s="11"/>
      <c r="B17" s="26"/>
      <c r="C17" s="27"/>
      <c r="D17" s="28"/>
      <c r="E17" s="26"/>
      <c r="F17" s="49"/>
      <c r="G17" s="27"/>
    </row>
    <row r="18" spans="1:7" x14ac:dyDescent="0.2">
      <c r="A18" s="9" t="s">
        <v>17</v>
      </c>
      <c r="B18" s="53">
        <v>58.864400000000003</v>
      </c>
      <c r="C18" s="32">
        <f>B18*125</f>
        <v>7358.05</v>
      </c>
      <c r="D18" s="35">
        <f>C18*70/100</f>
        <v>5150.6350000000002</v>
      </c>
      <c r="E18" s="53">
        <v>57.01</v>
      </c>
      <c r="F18" s="23">
        <v>5431</v>
      </c>
      <c r="G18" s="23">
        <v>3760.12</v>
      </c>
    </row>
    <row r="19" spans="1:7" x14ac:dyDescent="0.2">
      <c r="A19" s="9" t="s">
        <v>18</v>
      </c>
      <c r="B19" s="53">
        <v>96.317099999999996</v>
      </c>
      <c r="C19" s="32">
        <f>B19*125</f>
        <v>12039.637499999999</v>
      </c>
      <c r="D19" s="35">
        <f>C19*70/100</f>
        <v>8427.7462499999983</v>
      </c>
      <c r="E19" s="53">
        <v>83.15</v>
      </c>
      <c r="F19" s="23">
        <v>8032</v>
      </c>
      <c r="G19" s="23">
        <v>5629.07</v>
      </c>
    </row>
    <row r="20" spans="1:7" x14ac:dyDescent="0.2">
      <c r="A20" s="11" t="s">
        <v>19</v>
      </c>
      <c r="B20" s="26">
        <f t="shared" ref="B20:F20" si="3">SUM(B18:B19)</f>
        <v>155.1815</v>
      </c>
      <c r="C20" s="27">
        <f t="shared" si="3"/>
        <v>19397.6875</v>
      </c>
      <c r="D20" s="28">
        <f t="shared" si="3"/>
        <v>13578.381249999999</v>
      </c>
      <c r="E20" s="60">
        <f t="shared" si="3"/>
        <v>140.16</v>
      </c>
      <c r="F20" s="61">
        <f t="shared" si="3"/>
        <v>13463</v>
      </c>
      <c r="G20" s="27">
        <f>SUM(G18:G19)</f>
        <v>9389.1899999999987</v>
      </c>
    </row>
    <row r="21" spans="1:7" x14ac:dyDescent="0.2">
      <c r="A21" s="11"/>
      <c r="B21" s="26"/>
      <c r="C21" s="27"/>
      <c r="D21" s="28"/>
      <c r="E21" s="60"/>
      <c r="F21" s="50"/>
      <c r="G21" s="27"/>
    </row>
    <row r="22" spans="1:7" x14ac:dyDescent="0.2">
      <c r="A22" s="11" t="s">
        <v>20</v>
      </c>
      <c r="B22" s="56">
        <v>0</v>
      </c>
      <c r="C22" s="27">
        <f>B22*130</f>
        <v>0</v>
      </c>
      <c r="D22" s="28">
        <f>C22*70/100</f>
        <v>0</v>
      </c>
      <c r="E22" s="56">
        <v>0.45</v>
      </c>
      <c r="F22" s="29">
        <v>59</v>
      </c>
      <c r="G22" s="31">
        <v>40.9</v>
      </c>
    </row>
    <row r="23" spans="1:7" x14ac:dyDescent="0.2">
      <c r="A23" s="11"/>
      <c r="B23" s="26"/>
      <c r="C23" s="27"/>
      <c r="D23" s="28"/>
      <c r="E23" s="26"/>
      <c r="F23" s="49"/>
      <c r="G23" s="27"/>
    </row>
    <row r="24" spans="1:7" x14ac:dyDescent="0.2">
      <c r="A24" s="9" t="s">
        <v>21</v>
      </c>
      <c r="B24" s="10">
        <v>397.99119999999999</v>
      </c>
      <c r="C24" s="32">
        <f>B24*120</f>
        <v>47758.943999999996</v>
      </c>
      <c r="D24" s="35">
        <f>C24*70/100</f>
        <v>33431.260799999996</v>
      </c>
      <c r="E24" s="53">
        <v>447.75</v>
      </c>
      <c r="F24" s="23">
        <v>38837</v>
      </c>
      <c r="G24" s="23">
        <v>26624.240000000002</v>
      </c>
    </row>
    <row r="25" spans="1:7" x14ac:dyDescent="0.2">
      <c r="A25" s="12" t="s">
        <v>22</v>
      </c>
      <c r="B25" s="10">
        <v>0</v>
      </c>
      <c r="C25" s="32">
        <v>0</v>
      </c>
      <c r="D25" s="35">
        <v>0</v>
      </c>
      <c r="E25" s="53">
        <v>0</v>
      </c>
      <c r="F25" s="23">
        <v>0</v>
      </c>
      <c r="G25" s="23">
        <v>0</v>
      </c>
    </row>
    <row r="26" spans="1:7" x14ac:dyDescent="0.2">
      <c r="A26" s="9" t="s">
        <v>23</v>
      </c>
      <c r="B26" s="10">
        <v>0</v>
      </c>
      <c r="C26" s="32">
        <v>0</v>
      </c>
      <c r="D26" s="35">
        <v>0</v>
      </c>
      <c r="E26" s="53">
        <v>50.73</v>
      </c>
      <c r="F26" s="23">
        <v>3515</v>
      </c>
      <c r="G26" s="23">
        <v>2439.9</v>
      </c>
    </row>
    <row r="27" spans="1:7" x14ac:dyDescent="0.2">
      <c r="A27" s="9" t="s">
        <v>24</v>
      </c>
      <c r="B27" s="10">
        <v>0</v>
      </c>
      <c r="C27" s="32">
        <v>0</v>
      </c>
      <c r="D27" s="35">
        <v>0</v>
      </c>
      <c r="E27" s="53">
        <v>17.52</v>
      </c>
      <c r="F27" s="23">
        <v>1587</v>
      </c>
      <c r="G27" s="23">
        <v>1135.92</v>
      </c>
    </row>
    <row r="28" spans="1:7" x14ac:dyDescent="0.2">
      <c r="A28" s="11" t="s">
        <v>25</v>
      </c>
      <c r="B28" s="26">
        <f t="shared" ref="B28:F28" si="4">SUM(B24:B27)</f>
        <v>397.99119999999999</v>
      </c>
      <c r="C28" s="27">
        <f t="shared" si="4"/>
        <v>47758.943999999996</v>
      </c>
      <c r="D28" s="28">
        <f t="shared" si="4"/>
        <v>33431.260799999996</v>
      </c>
      <c r="E28" s="26">
        <f t="shared" si="4"/>
        <v>516</v>
      </c>
      <c r="F28" s="27">
        <f t="shared" si="4"/>
        <v>43939</v>
      </c>
      <c r="G28" s="27">
        <f>SUM(G24:G27)</f>
        <v>30200.060000000005</v>
      </c>
    </row>
    <row r="29" spans="1:7" x14ac:dyDescent="0.2">
      <c r="A29" s="11"/>
      <c r="B29" s="26"/>
      <c r="C29" s="27"/>
      <c r="D29" s="28"/>
      <c r="E29" s="26"/>
      <c r="F29" s="49"/>
    </row>
    <row r="30" spans="1:7" x14ac:dyDescent="0.2">
      <c r="A30" s="9" t="s">
        <v>26</v>
      </c>
      <c r="B30" s="53">
        <v>548.27189999999996</v>
      </c>
      <c r="C30" s="32">
        <f>B30*90</f>
        <v>49344.470999999998</v>
      </c>
      <c r="D30" s="35">
        <f>C30*70/100</f>
        <v>34541.129699999998</v>
      </c>
      <c r="E30" s="53">
        <v>532.33000000000004</v>
      </c>
      <c r="F30" s="23">
        <v>38805</v>
      </c>
      <c r="G30" s="23">
        <v>27092.42</v>
      </c>
    </row>
    <row r="31" spans="1:7" x14ac:dyDescent="0.2">
      <c r="A31" s="9" t="s">
        <v>27</v>
      </c>
      <c r="B31" s="10">
        <v>0</v>
      </c>
      <c r="C31" s="32">
        <v>0</v>
      </c>
      <c r="D31" s="35">
        <v>0</v>
      </c>
      <c r="E31" s="53">
        <v>2.62</v>
      </c>
      <c r="F31" s="23">
        <v>130</v>
      </c>
      <c r="G31" s="23">
        <v>53.6</v>
      </c>
    </row>
    <row r="32" spans="1:7" x14ac:dyDescent="0.2">
      <c r="A32" s="9" t="s">
        <v>28</v>
      </c>
      <c r="B32" s="10">
        <v>0</v>
      </c>
      <c r="C32" s="32">
        <v>0</v>
      </c>
      <c r="D32" s="35">
        <v>0</v>
      </c>
      <c r="E32" s="53">
        <v>11.36</v>
      </c>
      <c r="F32" s="23">
        <v>720</v>
      </c>
      <c r="G32" s="23">
        <v>507.41</v>
      </c>
    </row>
    <row r="33" spans="1:7" x14ac:dyDescent="0.2">
      <c r="A33" s="9" t="s">
        <v>29</v>
      </c>
      <c r="B33" s="10">
        <v>0</v>
      </c>
      <c r="C33" s="32">
        <v>0</v>
      </c>
      <c r="D33" s="35">
        <v>0</v>
      </c>
      <c r="E33" s="53">
        <v>5.09</v>
      </c>
      <c r="F33" s="23">
        <v>270</v>
      </c>
      <c r="G33" s="23">
        <v>159.91999999999999</v>
      </c>
    </row>
    <row r="34" spans="1:7" x14ac:dyDescent="0.2">
      <c r="A34" s="11" t="s">
        <v>30</v>
      </c>
      <c r="B34" s="26">
        <f t="shared" ref="B34:D34" si="5">SUM(B30:B33)</f>
        <v>548.27189999999996</v>
      </c>
      <c r="C34" s="27">
        <f t="shared" si="5"/>
        <v>49344.470999999998</v>
      </c>
      <c r="D34" s="28">
        <f t="shared" si="5"/>
        <v>34541.129699999998</v>
      </c>
      <c r="E34" s="26">
        <f>SUM(E30:E33)</f>
        <v>551.40000000000009</v>
      </c>
      <c r="F34" s="27">
        <f>SUM(F30:F33)</f>
        <v>39925</v>
      </c>
      <c r="G34" s="27">
        <f>SUM(G30:G33)</f>
        <v>27813.349999999995</v>
      </c>
    </row>
    <row r="35" spans="1:7" x14ac:dyDescent="0.2">
      <c r="A35" s="11"/>
      <c r="B35" s="26"/>
      <c r="C35" s="27"/>
      <c r="D35" s="28"/>
      <c r="E35" s="26"/>
      <c r="F35" s="49"/>
      <c r="G35" s="27"/>
    </row>
    <row r="36" spans="1:7" x14ac:dyDescent="0.2">
      <c r="A36" s="9" t="s">
        <v>31</v>
      </c>
      <c r="B36" s="53">
        <v>96.835800000000006</v>
      </c>
      <c r="C36" s="32">
        <f>B36*100</f>
        <v>9683.58</v>
      </c>
      <c r="D36" s="35">
        <f>C36*70/100</f>
        <v>6778.5059999999994</v>
      </c>
      <c r="E36" s="53">
        <v>84.72</v>
      </c>
      <c r="F36" s="23">
        <v>6540</v>
      </c>
      <c r="G36" s="23">
        <v>4532.32</v>
      </c>
    </row>
    <row r="37" spans="1:7" x14ac:dyDescent="0.2">
      <c r="A37" s="9" t="s">
        <v>32</v>
      </c>
      <c r="B37" s="10">
        <v>0</v>
      </c>
      <c r="C37" s="32">
        <v>0</v>
      </c>
      <c r="D37" s="35">
        <v>0</v>
      </c>
      <c r="E37" s="53">
        <v>2.39</v>
      </c>
      <c r="F37" s="23">
        <v>157</v>
      </c>
      <c r="G37" s="23">
        <v>53.5</v>
      </c>
    </row>
    <row r="38" spans="1:7" x14ac:dyDescent="0.2">
      <c r="A38" s="9" t="s">
        <v>428</v>
      </c>
      <c r="B38" s="10">
        <v>0</v>
      </c>
      <c r="C38" s="32">
        <v>0</v>
      </c>
      <c r="D38" s="35">
        <v>0</v>
      </c>
      <c r="E38" s="53">
        <v>0</v>
      </c>
      <c r="F38" s="23">
        <v>0</v>
      </c>
      <c r="G38" s="23">
        <v>0</v>
      </c>
    </row>
    <row r="39" spans="1:7" x14ac:dyDescent="0.2">
      <c r="A39" s="24" t="s">
        <v>33</v>
      </c>
      <c r="B39" s="30">
        <f>B36</f>
        <v>96.835800000000006</v>
      </c>
      <c r="C39" s="36">
        <f>C36</f>
        <v>9683.58</v>
      </c>
      <c r="D39" s="37">
        <f>D36</f>
        <v>6778.5059999999994</v>
      </c>
      <c r="E39" s="57">
        <f>SUM(E36:E38)</f>
        <v>87.11</v>
      </c>
      <c r="F39" s="36">
        <f>SUM(F36:F38)</f>
        <v>6697</v>
      </c>
      <c r="G39" s="36">
        <f>SUM(G36:G38)</f>
        <v>4585.82</v>
      </c>
    </row>
    <row r="40" spans="1:7" x14ac:dyDescent="0.2">
      <c r="A40" s="24"/>
      <c r="B40" s="57"/>
      <c r="C40" s="36"/>
      <c r="D40" s="37"/>
      <c r="E40" s="57"/>
      <c r="F40" s="52"/>
      <c r="G40" s="36"/>
    </row>
    <row r="41" spans="1:7" x14ac:dyDescent="0.2">
      <c r="A41" s="9" t="s">
        <v>34</v>
      </c>
      <c r="B41" s="10">
        <v>19.8842</v>
      </c>
      <c r="C41" s="32">
        <f>B41*100</f>
        <v>1988.42</v>
      </c>
      <c r="D41" s="35">
        <f>C41*70/100</f>
        <v>1391.894</v>
      </c>
      <c r="E41" s="53">
        <v>23.96</v>
      </c>
      <c r="F41" s="23">
        <v>1813</v>
      </c>
      <c r="G41" s="23">
        <v>1258.27</v>
      </c>
    </row>
    <row r="42" spans="1:7" x14ac:dyDescent="0.2">
      <c r="A42" s="9" t="s">
        <v>35</v>
      </c>
      <c r="B42" s="10">
        <v>0</v>
      </c>
      <c r="C42" s="32">
        <v>0</v>
      </c>
      <c r="D42" s="35">
        <v>0</v>
      </c>
      <c r="E42" s="53">
        <v>1.72</v>
      </c>
      <c r="F42" s="23">
        <v>151</v>
      </c>
      <c r="G42" s="23">
        <v>104.71</v>
      </c>
    </row>
    <row r="43" spans="1:7" x14ac:dyDescent="0.2">
      <c r="A43" s="11" t="s">
        <v>34</v>
      </c>
      <c r="B43" s="30">
        <f t="shared" ref="B43:F43" si="6">SUM(B41:B42)</f>
        <v>19.8842</v>
      </c>
      <c r="C43" s="31">
        <f t="shared" si="6"/>
        <v>1988.42</v>
      </c>
      <c r="D43" s="38">
        <f t="shared" si="6"/>
        <v>1391.894</v>
      </c>
      <c r="E43" s="60">
        <f t="shared" si="6"/>
        <v>25.68</v>
      </c>
      <c r="F43" s="27">
        <f t="shared" si="6"/>
        <v>1964</v>
      </c>
      <c r="G43" s="27">
        <f>SUM(G41:G42)</f>
        <v>1362.98</v>
      </c>
    </row>
    <row r="44" spans="1:7" x14ac:dyDescent="0.2">
      <c r="A44" s="11"/>
      <c r="B44" s="30"/>
      <c r="C44" s="30"/>
      <c r="D44" s="39"/>
      <c r="E44" s="60"/>
      <c r="F44" s="49"/>
      <c r="G44" s="27"/>
    </row>
    <row r="45" spans="1:7" x14ac:dyDescent="0.2">
      <c r="A45" s="9" t="s">
        <v>36</v>
      </c>
      <c r="B45" s="53">
        <v>78.480400000000003</v>
      </c>
      <c r="C45" s="32">
        <f>B45*105</f>
        <v>8240.4420000000009</v>
      </c>
      <c r="D45" s="35">
        <f>C45*70/100</f>
        <v>5768.309400000001</v>
      </c>
      <c r="E45" s="13">
        <v>107.87</v>
      </c>
      <c r="F45" s="32">
        <v>9265</v>
      </c>
      <c r="G45" s="23">
        <v>6437.85</v>
      </c>
    </row>
    <row r="46" spans="1:7" x14ac:dyDescent="0.2">
      <c r="A46" s="9" t="s">
        <v>37</v>
      </c>
      <c r="B46" s="10">
        <v>0</v>
      </c>
      <c r="C46" s="32">
        <v>0</v>
      </c>
      <c r="D46" s="35">
        <v>0</v>
      </c>
      <c r="E46" s="53">
        <v>0.17</v>
      </c>
      <c r="F46" s="23">
        <v>13</v>
      </c>
      <c r="G46" s="23">
        <v>8</v>
      </c>
    </row>
    <row r="47" spans="1:7" x14ac:dyDescent="0.2">
      <c r="A47" s="11" t="s">
        <v>36</v>
      </c>
      <c r="B47" s="30">
        <f t="shared" ref="B47:G47" si="7">SUM(B45:B46)</f>
        <v>78.480400000000003</v>
      </c>
      <c r="C47" s="27">
        <f t="shared" si="7"/>
        <v>8240.4420000000009</v>
      </c>
      <c r="D47" s="28">
        <f t="shared" si="7"/>
        <v>5768.309400000001</v>
      </c>
      <c r="E47" s="30">
        <f t="shared" si="7"/>
        <v>108.04</v>
      </c>
      <c r="F47" s="31">
        <f t="shared" si="7"/>
        <v>9278</v>
      </c>
      <c r="G47" s="31">
        <f t="shared" si="7"/>
        <v>6445.85</v>
      </c>
    </row>
    <row r="48" spans="1:7" x14ac:dyDescent="0.2">
      <c r="A48" s="11"/>
      <c r="B48" s="30"/>
      <c r="C48" s="27"/>
      <c r="D48" s="28"/>
      <c r="E48" s="30"/>
      <c r="F48" s="51"/>
      <c r="G48" s="31"/>
    </row>
    <row r="49" spans="1:7" x14ac:dyDescent="0.2">
      <c r="A49" s="9" t="s">
        <v>38</v>
      </c>
      <c r="B49" s="53">
        <v>19.436620000000001</v>
      </c>
      <c r="C49" s="32">
        <f>B49*90</f>
        <v>1749.2958000000001</v>
      </c>
      <c r="D49" s="35">
        <f>C49*70/100</f>
        <v>1224.5070600000001</v>
      </c>
      <c r="E49" s="53">
        <v>44.89</v>
      </c>
      <c r="F49" s="23">
        <v>3124</v>
      </c>
      <c r="G49" s="23">
        <v>2176.38</v>
      </c>
    </row>
    <row r="50" spans="1:7" x14ac:dyDescent="0.2">
      <c r="A50" s="9" t="s">
        <v>403</v>
      </c>
      <c r="B50" s="10">
        <v>0</v>
      </c>
      <c r="C50" s="32">
        <v>0</v>
      </c>
      <c r="D50" s="35">
        <v>0</v>
      </c>
      <c r="E50" s="53">
        <v>0.86</v>
      </c>
      <c r="F50" s="23">
        <v>18</v>
      </c>
      <c r="G50" s="53">
        <v>11.8</v>
      </c>
    </row>
    <row r="51" spans="1:7" x14ac:dyDescent="0.2">
      <c r="A51" s="11" t="s">
        <v>38</v>
      </c>
      <c r="B51" s="26">
        <f>SUM(B49:B50)</f>
        <v>19.436620000000001</v>
      </c>
      <c r="C51" s="27">
        <f t="shared" ref="C51:D51" si="8">SUM(C49:C50)</f>
        <v>1749.2958000000001</v>
      </c>
      <c r="D51" s="28">
        <f t="shared" si="8"/>
        <v>1224.5070600000001</v>
      </c>
      <c r="E51" s="30">
        <f t="shared" ref="E51:G51" si="9">SUM(E49:E50)</f>
        <v>45.75</v>
      </c>
      <c r="F51" s="31">
        <f t="shared" si="9"/>
        <v>3142</v>
      </c>
      <c r="G51" s="31">
        <f t="shared" si="9"/>
        <v>2188.1800000000003</v>
      </c>
    </row>
    <row r="52" spans="1:7" x14ac:dyDescent="0.2">
      <c r="A52" s="11"/>
      <c r="B52" s="10"/>
      <c r="C52" s="32"/>
      <c r="D52" s="35"/>
      <c r="E52" s="26"/>
      <c r="F52" s="49"/>
      <c r="G52" s="27"/>
    </row>
    <row r="53" spans="1:7" x14ac:dyDescent="0.2">
      <c r="A53" s="9" t="s">
        <v>39</v>
      </c>
      <c r="B53" s="53">
        <v>488.88479999999998</v>
      </c>
      <c r="C53" s="32">
        <f>B53*125</f>
        <v>61110.6</v>
      </c>
      <c r="D53" s="35">
        <f>C53*70/100</f>
        <v>42777.42</v>
      </c>
      <c r="E53" s="53">
        <v>619.44000000000005</v>
      </c>
      <c r="F53" s="23">
        <v>66738</v>
      </c>
      <c r="G53" s="23">
        <v>46463.35</v>
      </c>
    </row>
    <row r="54" spans="1:7" x14ac:dyDescent="0.2">
      <c r="A54" s="9" t="s">
        <v>40</v>
      </c>
      <c r="B54" s="10">
        <v>0</v>
      </c>
      <c r="C54" s="32">
        <v>0</v>
      </c>
      <c r="D54" s="35">
        <v>0</v>
      </c>
      <c r="E54" s="53">
        <v>7.32</v>
      </c>
      <c r="F54" s="23">
        <v>694</v>
      </c>
      <c r="G54" s="23">
        <v>483.83</v>
      </c>
    </row>
    <row r="55" spans="1:7" x14ac:dyDescent="0.2">
      <c r="A55" s="9" t="s">
        <v>439</v>
      </c>
      <c r="B55" s="10">
        <v>0</v>
      </c>
      <c r="C55" s="32">
        <v>0</v>
      </c>
      <c r="D55" s="35">
        <v>0</v>
      </c>
      <c r="E55" s="53">
        <v>0.19</v>
      </c>
      <c r="F55" s="23">
        <v>2</v>
      </c>
      <c r="G55" s="23">
        <v>1</v>
      </c>
    </row>
    <row r="56" spans="1:7" x14ac:dyDescent="0.2">
      <c r="A56" s="11" t="s">
        <v>39</v>
      </c>
      <c r="B56" s="30">
        <f>B53</f>
        <v>488.88479999999998</v>
      </c>
      <c r="C56" s="31">
        <f>C53</f>
        <v>61110.6</v>
      </c>
      <c r="D56" s="38">
        <f>D53</f>
        <v>42777.42</v>
      </c>
      <c r="E56" s="26">
        <f>SUM(E53:E55)</f>
        <v>626.95000000000016</v>
      </c>
      <c r="F56" s="27">
        <f>SUM(F53:F55)</f>
        <v>67434</v>
      </c>
      <c r="G56" s="27">
        <f>SUM(G53:G55)</f>
        <v>46948.18</v>
      </c>
    </row>
    <row r="57" spans="1:7" x14ac:dyDescent="0.2">
      <c r="A57" s="11"/>
      <c r="B57" s="26"/>
      <c r="C57" s="27"/>
      <c r="D57" s="28"/>
      <c r="E57" s="26"/>
      <c r="F57" s="49"/>
      <c r="G57" s="27"/>
    </row>
    <row r="58" spans="1:7" x14ac:dyDescent="0.2">
      <c r="A58" s="9" t="s">
        <v>41</v>
      </c>
      <c r="B58" s="53">
        <v>208.46729999999999</v>
      </c>
      <c r="C58" s="32">
        <f>B58*100</f>
        <v>20846.73</v>
      </c>
      <c r="D58" s="35">
        <f>C58*70/100</f>
        <v>14592.710999999999</v>
      </c>
      <c r="E58" s="53">
        <v>304.17</v>
      </c>
      <c r="F58" s="23">
        <v>23386</v>
      </c>
      <c r="G58" s="23">
        <v>16170.08</v>
      </c>
    </row>
    <row r="59" spans="1:7" x14ac:dyDescent="0.2">
      <c r="A59" s="9" t="s">
        <v>42</v>
      </c>
      <c r="B59" s="10">
        <v>0</v>
      </c>
      <c r="C59" s="32">
        <v>0</v>
      </c>
      <c r="D59" s="35">
        <v>0</v>
      </c>
      <c r="E59" s="53">
        <v>0.06</v>
      </c>
      <c r="F59" s="23">
        <v>6</v>
      </c>
      <c r="G59" s="23">
        <v>1.1000000000000001</v>
      </c>
    </row>
    <row r="60" spans="1:7" x14ac:dyDescent="0.2">
      <c r="A60" s="9" t="s">
        <v>43</v>
      </c>
      <c r="B60" s="10">
        <v>0</v>
      </c>
      <c r="C60" s="32">
        <v>0</v>
      </c>
      <c r="D60" s="35">
        <v>0</v>
      </c>
      <c r="E60" s="53">
        <v>50.49</v>
      </c>
      <c r="F60" s="23">
        <v>3757</v>
      </c>
      <c r="G60" s="23">
        <v>2690.93</v>
      </c>
    </row>
    <row r="61" spans="1:7" x14ac:dyDescent="0.2">
      <c r="A61" s="11" t="s">
        <v>44</v>
      </c>
      <c r="B61" s="26">
        <f>B58</f>
        <v>208.46729999999999</v>
      </c>
      <c r="C61" s="27">
        <f>C58</f>
        <v>20846.73</v>
      </c>
      <c r="D61" s="28">
        <f>D58</f>
        <v>14592.710999999999</v>
      </c>
      <c r="E61" s="26">
        <f>SUM(E58:E60)</f>
        <v>354.72</v>
      </c>
      <c r="F61" s="27">
        <f>SUM(F58:F60)</f>
        <v>27149</v>
      </c>
      <c r="G61" s="27">
        <f>SUM(G58:G60)</f>
        <v>18862.11</v>
      </c>
    </row>
    <row r="62" spans="1:7" x14ac:dyDescent="0.2">
      <c r="A62" s="11"/>
      <c r="B62" s="26"/>
      <c r="C62" s="27"/>
      <c r="D62" s="28"/>
      <c r="E62" s="26"/>
      <c r="F62" s="49"/>
      <c r="G62" s="27"/>
    </row>
    <row r="63" spans="1:7" x14ac:dyDescent="0.2">
      <c r="A63" s="11" t="s">
        <v>45</v>
      </c>
      <c r="B63" s="30">
        <v>0.47389999999999999</v>
      </c>
      <c r="C63" s="27">
        <f>B63*90</f>
        <v>42.650999999999996</v>
      </c>
      <c r="D63" s="28">
        <f>C63*70/100</f>
        <v>29.855699999999999</v>
      </c>
      <c r="E63" s="30">
        <v>0.37</v>
      </c>
      <c r="F63" s="31">
        <v>21</v>
      </c>
      <c r="G63" s="31">
        <v>14.59</v>
      </c>
    </row>
    <row r="64" spans="1:7" x14ac:dyDescent="0.2">
      <c r="A64" s="11"/>
      <c r="B64" s="26"/>
      <c r="C64" s="27"/>
      <c r="D64" s="28"/>
      <c r="E64" s="26"/>
      <c r="F64" s="49"/>
      <c r="G64" s="27"/>
    </row>
    <row r="65" spans="1:7" x14ac:dyDescent="0.2">
      <c r="A65" s="9" t="s">
        <v>48</v>
      </c>
      <c r="B65" s="53">
        <v>249.21010000000001</v>
      </c>
      <c r="C65" s="32">
        <f>B65*105</f>
        <v>26167.0605</v>
      </c>
      <c r="D65" s="35">
        <f>C65*70/100</f>
        <v>18316.942349999998</v>
      </c>
      <c r="E65" s="53">
        <v>404.63</v>
      </c>
      <c r="F65" s="23">
        <v>34781</v>
      </c>
      <c r="G65" s="23">
        <v>23883.13</v>
      </c>
    </row>
    <row r="66" spans="1:7" x14ac:dyDescent="0.2">
      <c r="A66" s="9" t="s">
        <v>402</v>
      </c>
      <c r="B66" s="53">
        <v>0</v>
      </c>
      <c r="C66" s="32">
        <v>0</v>
      </c>
      <c r="D66" s="35">
        <v>0</v>
      </c>
      <c r="E66" s="53">
        <v>0</v>
      </c>
      <c r="F66" s="23">
        <v>0</v>
      </c>
      <c r="G66" s="23">
        <v>0</v>
      </c>
    </row>
    <row r="67" spans="1:7" x14ac:dyDescent="0.2">
      <c r="A67" s="9" t="s">
        <v>46</v>
      </c>
      <c r="B67" s="10">
        <v>0</v>
      </c>
      <c r="C67" s="32">
        <v>0</v>
      </c>
      <c r="D67" s="35">
        <v>0</v>
      </c>
      <c r="E67" s="53">
        <v>38.270000000000003</v>
      </c>
      <c r="F67" s="23">
        <v>3249</v>
      </c>
      <c r="G67" s="23">
        <v>2447.38</v>
      </c>
    </row>
    <row r="68" spans="1:7" x14ac:dyDescent="0.2">
      <c r="A68" s="9" t="s">
        <v>47</v>
      </c>
      <c r="B68" s="10">
        <v>0</v>
      </c>
      <c r="C68" s="32">
        <v>0</v>
      </c>
      <c r="D68" s="35">
        <v>0</v>
      </c>
      <c r="E68" s="53">
        <v>6.67</v>
      </c>
      <c r="F68" s="23">
        <v>630</v>
      </c>
      <c r="G68" s="23">
        <v>446.47</v>
      </c>
    </row>
    <row r="69" spans="1:7" x14ac:dyDescent="0.2">
      <c r="A69" s="11" t="s">
        <v>48</v>
      </c>
      <c r="B69" s="26">
        <f>B65</f>
        <v>249.21010000000001</v>
      </c>
      <c r="C69" s="27">
        <f>C65</f>
        <v>26167.0605</v>
      </c>
      <c r="D69" s="28">
        <f>D65</f>
        <v>18316.942349999998</v>
      </c>
      <c r="E69" s="26">
        <f>SUM(E65:E68)</f>
        <v>449.57</v>
      </c>
      <c r="F69" s="27">
        <f>SUM(F65:F68)</f>
        <v>38660</v>
      </c>
      <c r="G69" s="27">
        <f>SUM(G65:G68)</f>
        <v>26776.980000000003</v>
      </c>
    </row>
    <row r="70" spans="1:7" x14ac:dyDescent="0.2">
      <c r="A70" s="11"/>
      <c r="B70" s="26"/>
      <c r="C70" s="27"/>
      <c r="D70" s="28"/>
      <c r="E70" s="26"/>
      <c r="F70" s="49"/>
      <c r="G70" s="27"/>
    </row>
    <row r="71" spans="1:7" x14ac:dyDescent="0.2">
      <c r="A71" s="11" t="s">
        <v>49</v>
      </c>
      <c r="B71" s="30">
        <v>0</v>
      </c>
      <c r="C71" s="27">
        <f>B71*130</f>
        <v>0</v>
      </c>
      <c r="D71" s="28">
        <f>C71*70/100</f>
        <v>0</v>
      </c>
      <c r="E71" s="30">
        <v>0</v>
      </c>
      <c r="F71" s="31">
        <v>0</v>
      </c>
      <c r="G71" s="29">
        <v>0</v>
      </c>
    </row>
    <row r="72" spans="1:7" x14ac:dyDescent="0.2">
      <c r="A72" s="11"/>
      <c r="B72" s="26"/>
      <c r="C72" s="27"/>
      <c r="D72" s="28"/>
      <c r="E72" s="26"/>
      <c r="F72" s="49"/>
      <c r="G72" s="27"/>
    </row>
    <row r="73" spans="1:7" x14ac:dyDescent="0.2">
      <c r="A73" s="9" t="s">
        <v>50</v>
      </c>
      <c r="B73" s="53">
        <v>494.88400000000001</v>
      </c>
      <c r="C73" s="32">
        <f>B73*90</f>
        <v>44539.56</v>
      </c>
      <c r="D73" s="35">
        <f>C73*70/100</f>
        <v>31177.691999999995</v>
      </c>
      <c r="E73" s="53">
        <v>177.3</v>
      </c>
      <c r="F73" s="23">
        <v>13344</v>
      </c>
      <c r="G73" s="23">
        <v>9119.7099999999991</v>
      </c>
    </row>
    <row r="74" spans="1:7" x14ac:dyDescent="0.2">
      <c r="A74" s="9" t="s">
        <v>51</v>
      </c>
      <c r="B74" s="10">
        <v>0</v>
      </c>
      <c r="C74" s="32">
        <v>0</v>
      </c>
      <c r="D74" s="35">
        <v>0</v>
      </c>
      <c r="E74" s="53">
        <v>276.32</v>
      </c>
      <c r="F74" s="23">
        <v>19110</v>
      </c>
      <c r="G74" s="23">
        <v>13083.69</v>
      </c>
    </row>
    <row r="75" spans="1:7" x14ac:dyDescent="0.2">
      <c r="A75" s="9" t="s">
        <v>52</v>
      </c>
      <c r="B75" s="10">
        <v>0</v>
      </c>
      <c r="C75" s="32">
        <v>0</v>
      </c>
      <c r="D75" s="35">
        <v>0</v>
      </c>
      <c r="E75" s="53">
        <v>4.3499999999999996</v>
      </c>
      <c r="F75" s="23">
        <v>337</v>
      </c>
      <c r="G75" s="23">
        <v>524.45000000000005</v>
      </c>
    </row>
    <row r="76" spans="1:7" s="20" customFormat="1" x14ac:dyDescent="0.2">
      <c r="A76" s="9" t="s">
        <v>53</v>
      </c>
      <c r="B76" s="10">
        <v>0</v>
      </c>
      <c r="C76" s="32">
        <v>0</v>
      </c>
      <c r="D76" s="35">
        <v>0</v>
      </c>
      <c r="E76" s="62">
        <v>10.87</v>
      </c>
      <c r="F76" s="33">
        <v>739</v>
      </c>
      <c r="G76" s="23">
        <v>546.84</v>
      </c>
    </row>
    <row r="77" spans="1:7" x14ac:dyDescent="0.2">
      <c r="A77" s="11" t="s">
        <v>54</v>
      </c>
      <c r="B77" s="26">
        <f>B73</f>
        <v>494.88400000000001</v>
      </c>
      <c r="C77" s="27">
        <f>C73</f>
        <v>44539.56</v>
      </c>
      <c r="D77" s="28">
        <f>D73</f>
        <v>31177.691999999995</v>
      </c>
      <c r="E77" s="26">
        <f>SUM(E73:E76)</f>
        <v>468.84000000000003</v>
      </c>
      <c r="F77" s="27">
        <f>SUM(F73:F76)</f>
        <v>33530</v>
      </c>
      <c r="G77" s="27">
        <f>SUM(G73:G76)</f>
        <v>23274.690000000002</v>
      </c>
    </row>
    <row r="78" spans="1:7" x14ac:dyDescent="0.2">
      <c r="A78" s="11"/>
      <c r="B78" s="26"/>
      <c r="C78" s="27"/>
      <c r="D78" s="28"/>
      <c r="E78" s="26"/>
      <c r="F78" s="49"/>
      <c r="G78" s="27"/>
    </row>
    <row r="79" spans="1:7" x14ac:dyDescent="0.2">
      <c r="A79" s="9" t="s">
        <v>55</v>
      </c>
      <c r="B79" s="53">
        <v>161.30240000000001</v>
      </c>
      <c r="C79" s="32">
        <f>B79*90</f>
        <v>14517.216</v>
      </c>
      <c r="D79" s="35">
        <f>C79*70/100</f>
        <v>10162.0512</v>
      </c>
      <c r="E79" s="53">
        <v>23.62</v>
      </c>
      <c r="F79" s="23">
        <v>1375</v>
      </c>
      <c r="G79" s="23">
        <v>947.33</v>
      </c>
    </row>
    <row r="80" spans="1:7" x14ac:dyDescent="0.2">
      <c r="A80" s="9" t="s">
        <v>56</v>
      </c>
      <c r="B80" s="14">
        <v>0</v>
      </c>
      <c r="C80" s="14">
        <v>0</v>
      </c>
      <c r="D80" s="40">
        <v>0</v>
      </c>
      <c r="E80" s="53">
        <v>122.2</v>
      </c>
      <c r="F80" s="23">
        <v>6749</v>
      </c>
      <c r="G80" s="23">
        <v>4676.67</v>
      </c>
    </row>
    <row r="81" spans="1:7" x14ac:dyDescent="0.2">
      <c r="A81" s="11" t="s">
        <v>55</v>
      </c>
      <c r="B81" s="26">
        <f>SUM(B79:B80)</f>
        <v>161.30240000000001</v>
      </c>
      <c r="C81" s="27">
        <f>C79</f>
        <v>14517.216</v>
      </c>
      <c r="D81" s="28">
        <f>D79</f>
        <v>10162.0512</v>
      </c>
      <c r="E81" s="26">
        <f>SUM(E79:E80)</f>
        <v>145.82</v>
      </c>
      <c r="F81" s="27">
        <f>SUM(F79:F80)</f>
        <v>8124</v>
      </c>
      <c r="G81" s="27">
        <f>SUM(G79:G80)</f>
        <v>5624</v>
      </c>
    </row>
    <row r="82" spans="1:7" x14ac:dyDescent="0.2">
      <c r="A82" s="11"/>
      <c r="B82" s="26"/>
      <c r="C82" s="27"/>
      <c r="D82" s="28"/>
      <c r="E82" s="60"/>
      <c r="F82" s="49"/>
      <c r="G82" s="27"/>
    </row>
    <row r="83" spans="1:7" x14ac:dyDescent="0.2">
      <c r="A83" s="9" t="s">
        <v>57</v>
      </c>
      <c r="B83" s="53">
        <v>506.81810000000002</v>
      </c>
      <c r="C83" s="32">
        <f>B83*115</f>
        <v>58284.0815</v>
      </c>
      <c r="D83" s="35">
        <f>C83*70/100</f>
        <v>40798.857049999999</v>
      </c>
      <c r="E83" s="53">
        <v>152.94999999999999</v>
      </c>
      <c r="F83" s="23">
        <v>14281</v>
      </c>
      <c r="G83" s="23">
        <v>9695.07</v>
      </c>
    </row>
    <row r="84" spans="1:7" x14ac:dyDescent="0.2">
      <c r="A84" s="9" t="s">
        <v>58</v>
      </c>
      <c r="B84" s="10">
        <v>0</v>
      </c>
      <c r="C84" s="32">
        <v>0</v>
      </c>
      <c r="D84" s="35">
        <v>0</v>
      </c>
      <c r="E84" s="53">
        <v>50.74</v>
      </c>
      <c r="F84" s="23">
        <v>4991</v>
      </c>
      <c r="G84" s="23">
        <v>3472.28</v>
      </c>
    </row>
    <row r="85" spans="1:7" x14ac:dyDescent="0.2">
      <c r="A85" s="9" t="s">
        <v>59</v>
      </c>
      <c r="B85" s="10">
        <v>0</v>
      </c>
      <c r="C85" s="32">
        <v>0</v>
      </c>
      <c r="D85" s="35">
        <v>0</v>
      </c>
      <c r="E85" s="53">
        <v>192.54</v>
      </c>
      <c r="F85" s="23">
        <v>17251</v>
      </c>
      <c r="G85" s="23">
        <v>12108.03</v>
      </c>
    </row>
    <row r="86" spans="1:7" x14ac:dyDescent="0.2">
      <c r="A86" s="9" t="s">
        <v>60</v>
      </c>
      <c r="B86" s="10">
        <v>0</v>
      </c>
      <c r="C86" s="32">
        <v>0</v>
      </c>
      <c r="D86" s="35">
        <v>0</v>
      </c>
      <c r="E86" s="53">
        <v>54.08</v>
      </c>
      <c r="F86" s="23">
        <v>4714</v>
      </c>
      <c r="G86" s="23">
        <v>3308.52</v>
      </c>
    </row>
    <row r="87" spans="1:7" x14ac:dyDescent="0.2">
      <c r="A87" s="9" t="s">
        <v>61</v>
      </c>
      <c r="B87" s="10">
        <v>0</v>
      </c>
      <c r="C87" s="32">
        <v>0</v>
      </c>
      <c r="D87" s="35">
        <v>0</v>
      </c>
      <c r="E87" s="53">
        <v>23.43</v>
      </c>
      <c r="F87" s="23">
        <v>2409</v>
      </c>
      <c r="G87" s="23">
        <v>1892.81</v>
      </c>
    </row>
    <row r="88" spans="1:7" x14ac:dyDescent="0.2">
      <c r="A88" s="11" t="s">
        <v>57</v>
      </c>
      <c r="B88" s="26">
        <f t="shared" ref="B88:F88" si="10">SUM(B83:B87)</f>
        <v>506.81810000000002</v>
      </c>
      <c r="C88" s="27">
        <f t="shared" si="10"/>
        <v>58284.0815</v>
      </c>
      <c r="D88" s="28">
        <f t="shared" si="10"/>
        <v>40798.857049999999</v>
      </c>
      <c r="E88" s="26">
        <f t="shared" si="10"/>
        <v>473.74</v>
      </c>
      <c r="F88" s="27">
        <f t="shared" si="10"/>
        <v>43646</v>
      </c>
      <c r="G88" s="27">
        <f>SUM(G83:G87)</f>
        <v>30476.710000000003</v>
      </c>
    </row>
    <row r="89" spans="1:7" x14ac:dyDescent="0.2">
      <c r="A89" s="11"/>
      <c r="B89" s="26"/>
      <c r="C89" s="27"/>
      <c r="D89" s="28"/>
      <c r="E89" s="26"/>
      <c r="F89" s="49"/>
      <c r="G89" s="27"/>
    </row>
    <row r="90" spans="1:7" x14ac:dyDescent="0.2">
      <c r="A90" s="11" t="s">
        <v>62</v>
      </c>
      <c r="B90" s="30">
        <v>0.1419</v>
      </c>
      <c r="C90" s="27">
        <f>B90*110</f>
        <v>15.609</v>
      </c>
      <c r="D90" s="28">
        <f>C90*70/100</f>
        <v>10.926300000000001</v>
      </c>
      <c r="E90" s="30">
        <v>0</v>
      </c>
      <c r="F90" s="31">
        <v>0</v>
      </c>
      <c r="G90" s="31">
        <v>0</v>
      </c>
    </row>
    <row r="91" spans="1:7" x14ac:dyDescent="0.2">
      <c r="A91" s="11"/>
      <c r="B91" s="26"/>
      <c r="C91" s="27"/>
      <c r="D91" s="28"/>
      <c r="E91" s="26"/>
      <c r="F91" s="49"/>
      <c r="G91" s="27"/>
    </row>
    <row r="92" spans="1:7" x14ac:dyDescent="0.2">
      <c r="A92" s="9" t="s">
        <v>64</v>
      </c>
      <c r="B92" s="53">
        <v>192.47640000000001</v>
      </c>
      <c r="C92" s="32">
        <f>B92*100</f>
        <v>19247.64</v>
      </c>
      <c r="D92" s="35">
        <f>C92*70/100</f>
        <v>13473.348</v>
      </c>
      <c r="E92" s="53">
        <v>54.25</v>
      </c>
      <c r="F92" s="23">
        <v>4083</v>
      </c>
      <c r="G92" s="23">
        <v>2845.74</v>
      </c>
    </row>
    <row r="93" spans="1:7" x14ac:dyDescent="0.2">
      <c r="A93" s="9" t="s">
        <v>389</v>
      </c>
      <c r="B93" s="10">
        <v>0</v>
      </c>
      <c r="C93" s="32">
        <v>0</v>
      </c>
      <c r="D93" s="35">
        <v>0</v>
      </c>
      <c r="E93" s="53">
        <v>116.01</v>
      </c>
      <c r="F93" s="23">
        <v>8216</v>
      </c>
      <c r="G93" s="23">
        <v>5719.62</v>
      </c>
    </row>
    <row r="94" spans="1:7" x14ac:dyDescent="0.2">
      <c r="A94" s="9" t="s">
        <v>63</v>
      </c>
      <c r="B94" s="10">
        <v>0</v>
      </c>
      <c r="C94" s="32">
        <v>0</v>
      </c>
      <c r="D94" s="35">
        <v>0</v>
      </c>
      <c r="E94" s="53">
        <v>5.15</v>
      </c>
      <c r="F94" s="23">
        <v>418</v>
      </c>
      <c r="G94" s="23">
        <v>293.93</v>
      </c>
    </row>
    <row r="95" spans="1:7" x14ac:dyDescent="0.2">
      <c r="A95" s="11" t="s">
        <v>64</v>
      </c>
      <c r="B95" s="26">
        <f>B92</f>
        <v>192.47640000000001</v>
      </c>
      <c r="C95" s="27">
        <f>C92</f>
        <v>19247.64</v>
      </c>
      <c r="D95" s="28">
        <f>D92</f>
        <v>13473.348</v>
      </c>
      <c r="E95" s="26">
        <f>SUM(E92:E94)</f>
        <v>175.41</v>
      </c>
      <c r="F95" s="27">
        <f>SUM(F92:F94)</f>
        <v>12717</v>
      </c>
      <c r="G95" s="27">
        <f>SUM(G92:G94)</f>
        <v>8859.2900000000009</v>
      </c>
    </row>
    <row r="96" spans="1:7" x14ac:dyDescent="0.2">
      <c r="A96" s="11"/>
      <c r="B96" s="26"/>
      <c r="C96" s="27"/>
      <c r="D96" s="28"/>
      <c r="E96" s="26"/>
      <c r="F96" s="49"/>
      <c r="G96" s="27"/>
    </row>
    <row r="97" spans="1:7" x14ac:dyDescent="0.2">
      <c r="A97" s="9" t="s">
        <v>67</v>
      </c>
      <c r="B97" s="53">
        <v>7.0190999999999999</v>
      </c>
      <c r="C97" s="32">
        <f>B97*50</f>
        <v>350.95499999999998</v>
      </c>
      <c r="D97" s="35">
        <f>C97*70/100</f>
        <v>245.66849999999999</v>
      </c>
      <c r="E97" s="53">
        <v>4.54</v>
      </c>
      <c r="F97" s="23">
        <v>175</v>
      </c>
      <c r="G97" s="23">
        <v>114.64</v>
      </c>
    </row>
    <row r="98" spans="1:7" x14ac:dyDescent="0.2">
      <c r="A98" s="9" t="s">
        <v>65</v>
      </c>
      <c r="B98" s="10">
        <v>0</v>
      </c>
      <c r="C98" s="32">
        <v>0</v>
      </c>
      <c r="D98" s="35">
        <v>0</v>
      </c>
      <c r="E98" s="53">
        <v>0.52</v>
      </c>
      <c r="F98" s="23">
        <v>16</v>
      </c>
      <c r="G98" s="23">
        <v>4.8499999999999996</v>
      </c>
    </row>
    <row r="99" spans="1:7" x14ac:dyDescent="0.2">
      <c r="A99" s="9" t="s">
        <v>66</v>
      </c>
      <c r="B99" s="10">
        <v>0</v>
      </c>
      <c r="C99" s="32">
        <v>0</v>
      </c>
      <c r="D99" s="35">
        <v>0</v>
      </c>
      <c r="E99" s="53">
        <v>1.58</v>
      </c>
      <c r="F99" s="23">
        <v>48</v>
      </c>
      <c r="G99" s="23">
        <v>26.66</v>
      </c>
    </row>
    <row r="100" spans="1:7" x14ac:dyDescent="0.2">
      <c r="A100" s="11" t="s">
        <v>67</v>
      </c>
      <c r="B100" s="26">
        <f>B97</f>
        <v>7.0190999999999999</v>
      </c>
      <c r="C100" s="27">
        <f>C97</f>
        <v>350.95499999999998</v>
      </c>
      <c r="D100" s="28">
        <f>D97</f>
        <v>245.66849999999999</v>
      </c>
      <c r="E100" s="26">
        <f>SUM(E97:E99)</f>
        <v>6.6400000000000006</v>
      </c>
      <c r="F100" s="27">
        <f>SUM(F97:F99)</f>
        <v>239</v>
      </c>
      <c r="G100" s="27">
        <f>SUM(G97:G99)</f>
        <v>146.15</v>
      </c>
    </row>
    <row r="101" spans="1:7" x14ac:dyDescent="0.2">
      <c r="A101" s="11"/>
      <c r="B101" s="26"/>
      <c r="C101" s="27"/>
      <c r="D101" s="28"/>
      <c r="E101" s="26"/>
      <c r="F101" s="49"/>
      <c r="G101" s="27"/>
    </row>
    <row r="102" spans="1:7" x14ac:dyDescent="0.2">
      <c r="A102" s="11" t="s">
        <v>68</v>
      </c>
      <c r="B102" s="30">
        <v>27.647400000000001</v>
      </c>
      <c r="C102" s="27">
        <f>B102*125</f>
        <v>3455.9250000000002</v>
      </c>
      <c r="D102" s="28">
        <f>C102*70/100</f>
        <v>2419.1475</v>
      </c>
      <c r="E102" s="30">
        <v>58.8</v>
      </c>
      <c r="F102" s="31">
        <v>5348</v>
      </c>
      <c r="G102" s="31">
        <v>3671.69</v>
      </c>
    </row>
    <row r="103" spans="1:7" x14ac:dyDescent="0.2">
      <c r="A103" s="11"/>
      <c r="B103" s="26"/>
      <c r="C103" s="27"/>
      <c r="D103" s="28"/>
      <c r="E103" s="26"/>
      <c r="F103" s="49"/>
      <c r="G103" s="27"/>
    </row>
    <row r="104" spans="1:7" x14ac:dyDescent="0.2">
      <c r="A104" s="11" t="s">
        <v>69</v>
      </c>
      <c r="B104" s="30">
        <v>0.58189999999999997</v>
      </c>
      <c r="C104" s="27">
        <f>B104*125</f>
        <v>72.737499999999997</v>
      </c>
      <c r="D104" s="28">
        <f>C104*70/100</f>
        <v>50.916249999999998</v>
      </c>
      <c r="E104" s="30">
        <v>7.35</v>
      </c>
      <c r="F104" s="31">
        <v>733</v>
      </c>
      <c r="G104" s="31">
        <v>510.06</v>
      </c>
    </row>
    <row r="105" spans="1:7" x14ac:dyDescent="0.2">
      <c r="A105" s="11"/>
      <c r="B105" s="26"/>
      <c r="C105" s="27"/>
      <c r="D105" s="28"/>
      <c r="E105" s="30"/>
      <c r="F105" s="51"/>
      <c r="G105" s="31"/>
    </row>
    <row r="106" spans="1:7" x14ac:dyDescent="0.2">
      <c r="A106" s="9" t="s">
        <v>386</v>
      </c>
      <c r="B106" s="10">
        <v>0</v>
      </c>
      <c r="C106" s="32">
        <v>0</v>
      </c>
      <c r="D106" s="35">
        <v>0</v>
      </c>
      <c r="E106" s="53">
        <v>0</v>
      </c>
      <c r="F106" s="23">
        <v>0</v>
      </c>
      <c r="G106" s="23">
        <v>0</v>
      </c>
    </row>
    <row r="107" spans="1:7" x14ac:dyDescent="0.2">
      <c r="A107" s="9" t="s">
        <v>70</v>
      </c>
      <c r="B107" s="10">
        <v>0</v>
      </c>
      <c r="C107" s="32">
        <v>0</v>
      </c>
      <c r="D107" s="35">
        <v>0</v>
      </c>
      <c r="E107" s="53">
        <v>0.21</v>
      </c>
      <c r="F107" s="23">
        <v>21</v>
      </c>
      <c r="G107" s="23">
        <v>14.68</v>
      </c>
    </row>
    <row r="108" spans="1:7" x14ac:dyDescent="0.2">
      <c r="A108" s="9" t="s">
        <v>443</v>
      </c>
      <c r="B108" s="10">
        <v>0</v>
      </c>
      <c r="C108" s="32">
        <v>0</v>
      </c>
      <c r="D108" s="35">
        <v>0</v>
      </c>
      <c r="E108" s="53">
        <v>0.25</v>
      </c>
      <c r="F108" s="23">
        <v>13</v>
      </c>
      <c r="G108" s="23">
        <v>9.1</v>
      </c>
    </row>
    <row r="109" spans="1:7" x14ac:dyDescent="0.2">
      <c r="A109" s="9" t="s">
        <v>405</v>
      </c>
      <c r="B109" s="10">
        <v>0</v>
      </c>
      <c r="C109" s="32">
        <v>0</v>
      </c>
      <c r="D109" s="35">
        <v>0</v>
      </c>
      <c r="E109" s="53">
        <v>0.64</v>
      </c>
      <c r="F109" s="23">
        <v>58</v>
      </c>
      <c r="G109" s="23">
        <v>38.14</v>
      </c>
    </row>
    <row r="110" spans="1:7" x14ac:dyDescent="0.2">
      <c r="A110" s="11" t="s">
        <v>386</v>
      </c>
      <c r="B110" s="30">
        <f t="shared" ref="B110" si="11">SUM(B106:B107)</f>
        <v>0</v>
      </c>
      <c r="C110" s="31">
        <f t="shared" ref="C110" si="12">SUM(C106:C107)</f>
        <v>0</v>
      </c>
      <c r="D110" s="28">
        <f t="shared" ref="D110" si="13">SUM(D106:D107)</f>
        <v>0</v>
      </c>
      <c r="E110" s="30">
        <f>SUM(E106:E109)</f>
        <v>1.1000000000000001</v>
      </c>
      <c r="F110" s="31">
        <f>SUM(F106:F109)</f>
        <v>92</v>
      </c>
      <c r="G110" s="31">
        <f>SUM(G106:G109)</f>
        <v>61.92</v>
      </c>
    </row>
    <row r="111" spans="1:7" x14ac:dyDescent="0.2">
      <c r="A111" s="11"/>
      <c r="B111" s="26"/>
      <c r="C111" s="27"/>
      <c r="D111" s="28"/>
      <c r="E111" s="26"/>
      <c r="F111" s="49"/>
      <c r="G111" s="27"/>
    </row>
    <row r="112" spans="1:7" x14ac:dyDescent="0.2">
      <c r="A112" s="9" t="s">
        <v>71</v>
      </c>
      <c r="B112" s="53">
        <v>150.17349999999999</v>
      </c>
      <c r="C112" s="32">
        <f>B112*105</f>
        <v>15768.217499999999</v>
      </c>
      <c r="D112" s="35">
        <f>C112*70/100</f>
        <v>11037.752249999998</v>
      </c>
      <c r="E112" s="53">
        <v>5.88</v>
      </c>
      <c r="F112" s="23">
        <v>514</v>
      </c>
      <c r="G112" s="23">
        <v>352</v>
      </c>
    </row>
    <row r="113" spans="1:7" x14ac:dyDescent="0.2">
      <c r="A113" s="9" t="s">
        <v>72</v>
      </c>
      <c r="B113" s="53">
        <v>41.3232</v>
      </c>
      <c r="C113" s="32">
        <f>B113*105</f>
        <v>4338.9359999999997</v>
      </c>
      <c r="D113" s="35">
        <f>C113*70/100</f>
        <v>3037.2551999999996</v>
      </c>
      <c r="E113" s="53">
        <v>30.83</v>
      </c>
      <c r="F113" s="23">
        <v>1979</v>
      </c>
      <c r="G113" s="23">
        <v>1383</v>
      </c>
    </row>
    <row r="114" spans="1:7" x14ac:dyDescent="0.2">
      <c r="A114" s="9" t="s">
        <v>73</v>
      </c>
      <c r="B114" s="10">
        <v>0</v>
      </c>
      <c r="C114" s="32">
        <v>0</v>
      </c>
      <c r="D114" s="35">
        <v>0</v>
      </c>
      <c r="E114" s="53">
        <v>3.87</v>
      </c>
      <c r="F114" s="23">
        <v>250</v>
      </c>
      <c r="G114" s="23">
        <v>174</v>
      </c>
    </row>
    <row r="115" spans="1:7" x14ac:dyDescent="0.2">
      <c r="A115" s="9" t="s">
        <v>404</v>
      </c>
      <c r="B115" s="10">
        <v>0</v>
      </c>
      <c r="C115" s="32">
        <v>0</v>
      </c>
      <c r="D115" s="35">
        <v>0</v>
      </c>
      <c r="E115" s="53">
        <v>0.26</v>
      </c>
      <c r="F115" s="23">
        <v>9</v>
      </c>
      <c r="G115" s="23">
        <v>6</v>
      </c>
    </row>
    <row r="116" spans="1:7" x14ac:dyDescent="0.2">
      <c r="A116" s="11" t="s">
        <v>71</v>
      </c>
      <c r="B116" s="26">
        <f t="shared" ref="B116:G116" si="14">SUM(B112:B115)</f>
        <v>191.49669999999998</v>
      </c>
      <c r="C116" s="27">
        <f t="shared" si="14"/>
        <v>20107.1535</v>
      </c>
      <c r="D116" s="28">
        <f t="shared" si="14"/>
        <v>14075.007449999997</v>
      </c>
      <c r="E116" s="26">
        <f t="shared" si="14"/>
        <v>40.839999999999996</v>
      </c>
      <c r="F116" s="31">
        <f t="shared" si="14"/>
        <v>2752</v>
      </c>
      <c r="G116" s="31">
        <f t="shared" si="14"/>
        <v>1915</v>
      </c>
    </row>
    <row r="117" spans="1:7" x14ac:dyDescent="0.2">
      <c r="A117" s="11"/>
      <c r="B117" s="26"/>
      <c r="C117" s="27"/>
      <c r="D117" s="28"/>
      <c r="E117" s="26"/>
      <c r="F117" s="49"/>
      <c r="G117" s="27"/>
    </row>
    <row r="118" spans="1:7" x14ac:dyDescent="0.2">
      <c r="A118" s="9" t="s">
        <v>74</v>
      </c>
      <c r="B118" s="53">
        <v>25.8306</v>
      </c>
      <c r="C118" s="32">
        <f>B118*105</f>
        <v>2712.2130000000002</v>
      </c>
      <c r="D118" s="35">
        <f>C118*70/100</f>
        <v>1898.5491</v>
      </c>
      <c r="E118" s="10">
        <v>0</v>
      </c>
      <c r="F118" s="32">
        <v>0</v>
      </c>
      <c r="G118" s="32">
        <v>0</v>
      </c>
    </row>
    <row r="119" spans="1:7" x14ac:dyDescent="0.2">
      <c r="A119" s="9" t="s">
        <v>75</v>
      </c>
      <c r="B119" s="53">
        <v>1.9717</v>
      </c>
      <c r="C119" s="32">
        <f>B119*105</f>
        <v>207.02850000000001</v>
      </c>
      <c r="D119" s="35">
        <f>C119*70/100</f>
        <v>144.91995</v>
      </c>
      <c r="E119" s="53">
        <v>0</v>
      </c>
      <c r="F119" s="23">
        <v>0</v>
      </c>
      <c r="G119" s="32">
        <v>0</v>
      </c>
    </row>
    <row r="120" spans="1:7" x14ac:dyDescent="0.2">
      <c r="A120" s="11" t="s">
        <v>74</v>
      </c>
      <c r="B120" s="26">
        <f>SUM(B118:B119)</f>
        <v>27.802299999999999</v>
      </c>
      <c r="C120" s="27">
        <f>SUM(C118:C119)</f>
        <v>2919.2415000000001</v>
      </c>
      <c r="D120" s="28">
        <f>SUM(D118:D119)</f>
        <v>2043.4690499999999</v>
      </c>
      <c r="E120" s="26">
        <f>SUM(E118:E119)</f>
        <v>0</v>
      </c>
      <c r="F120" s="27">
        <f t="shared" ref="F120" si="15">SUM(F118:F119)</f>
        <v>0</v>
      </c>
      <c r="G120" s="27">
        <v>0</v>
      </c>
    </row>
    <row r="121" spans="1:7" x14ac:dyDescent="0.2">
      <c r="A121" s="11"/>
      <c r="B121" s="26"/>
      <c r="C121" s="27"/>
      <c r="D121" s="28"/>
      <c r="E121" s="26"/>
      <c r="F121" s="49"/>
      <c r="G121" s="27"/>
    </row>
    <row r="122" spans="1:7" x14ac:dyDescent="0.2">
      <c r="A122" s="9" t="s">
        <v>76</v>
      </c>
      <c r="B122" s="53">
        <v>19.8017</v>
      </c>
      <c r="C122" s="32">
        <f>B122*90</f>
        <v>1782.153</v>
      </c>
      <c r="D122" s="35">
        <f>C122*70/100</f>
        <v>1247.5071</v>
      </c>
      <c r="E122" s="53">
        <v>0.08</v>
      </c>
      <c r="F122" s="23">
        <v>5.44</v>
      </c>
      <c r="G122" s="23">
        <v>3.8</v>
      </c>
    </row>
    <row r="123" spans="1:7" x14ac:dyDescent="0.2">
      <c r="A123" s="9" t="s">
        <v>77</v>
      </c>
      <c r="B123" s="53">
        <v>0.71609999999999996</v>
      </c>
      <c r="C123" s="32">
        <f>B123*90</f>
        <v>64.448999999999998</v>
      </c>
      <c r="D123" s="35">
        <f>C123*70/100</f>
        <v>45.1143</v>
      </c>
      <c r="E123" s="53">
        <v>0</v>
      </c>
      <c r="F123" s="23">
        <v>0</v>
      </c>
      <c r="G123" s="23">
        <v>0</v>
      </c>
    </row>
    <row r="124" spans="1:7" x14ac:dyDescent="0.2">
      <c r="A124" s="11" t="s">
        <v>76</v>
      </c>
      <c r="B124" s="26">
        <f t="shared" ref="B124:G124" si="16">SUM(B122:B123)</f>
        <v>20.517800000000001</v>
      </c>
      <c r="C124" s="27">
        <f t="shared" si="16"/>
        <v>1846.6020000000001</v>
      </c>
      <c r="D124" s="28">
        <f t="shared" si="16"/>
        <v>1292.6214</v>
      </c>
      <c r="E124" s="26">
        <f t="shared" si="16"/>
        <v>0.08</v>
      </c>
      <c r="F124" s="27">
        <f t="shared" si="16"/>
        <v>5.44</v>
      </c>
      <c r="G124" s="27">
        <f t="shared" si="16"/>
        <v>3.8</v>
      </c>
    </row>
    <row r="125" spans="1:7" x14ac:dyDescent="0.2">
      <c r="A125" s="11"/>
      <c r="B125" s="26"/>
      <c r="C125" s="27"/>
      <c r="D125" s="28"/>
      <c r="E125" s="26"/>
      <c r="F125" s="49"/>
      <c r="G125" s="27"/>
    </row>
    <row r="126" spans="1:7" x14ac:dyDescent="0.2">
      <c r="A126" s="9" t="s">
        <v>422</v>
      </c>
      <c r="B126" s="53">
        <v>138.0506</v>
      </c>
      <c r="C126" s="32">
        <f>B126*115</f>
        <v>15875.819</v>
      </c>
      <c r="D126" s="35">
        <f>C126*70/100</f>
        <v>11113.0733</v>
      </c>
      <c r="E126" s="53">
        <v>0.28999999999999998</v>
      </c>
      <c r="F126" s="23">
        <v>33</v>
      </c>
      <c r="G126" s="23">
        <v>22</v>
      </c>
    </row>
    <row r="127" spans="1:7" x14ac:dyDescent="0.2">
      <c r="A127" s="9" t="s">
        <v>78</v>
      </c>
      <c r="B127" s="53">
        <v>12.6134</v>
      </c>
      <c r="C127" s="32">
        <f>B127*115</f>
        <v>1450.5409999999999</v>
      </c>
      <c r="D127" s="35">
        <f>C127*70/100</f>
        <v>1015.3787</v>
      </c>
      <c r="E127" s="53">
        <v>0</v>
      </c>
      <c r="F127" s="23">
        <v>0</v>
      </c>
      <c r="G127" s="23">
        <v>0</v>
      </c>
    </row>
    <row r="128" spans="1:7" x14ac:dyDescent="0.2">
      <c r="A128" s="11" t="s">
        <v>422</v>
      </c>
      <c r="B128" s="26">
        <f>SUM(B126:B127)</f>
        <v>150.66400000000002</v>
      </c>
      <c r="C128" s="27">
        <f>SUM(C126:C127)</f>
        <v>17326.36</v>
      </c>
      <c r="D128" s="28">
        <f>SUM(D126:D127)</f>
        <v>12128.451999999999</v>
      </c>
      <c r="E128" s="26">
        <f t="shared" ref="E128:F128" si="17">SUM(E126:E127)</f>
        <v>0.28999999999999998</v>
      </c>
      <c r="F128" s="27">
        <f t="shared" si="17"/>
        <v>33</v>
      </c>
      <c r="G128" s="27">
        <f>SUM(G126:G127)</f>
        <v>22</v>
      </c>
    </row>
    <row r="129" spans="1:7" x14ac:dyDescent="0.2">
      <c r="A129" s="11"/>
      <c r="B129" s="26"/>
      <c r="C129" s="27"/>
      <c r="D129" s="28"/>
      <c r="E129" s="26"/>
      <c r="F129" s="49"/>
      <c r="G129" s="27"/>
    </row>
    <row r="130" spans="1:7" x14ac:dyDescent="0.2">
      <c r="A130" s="9" t="s">
        <v>79</v>
      </c>
      <c r="B130" s="53">
        <v>169.9607</v>
      </c>
      <c r="C130" s="32">
        <f>B130*100</f>
        <v>16996.07</v>
      </c>
      <c r="D130" s="35">
        <f>C130*70/100</f>
        <v>11897.249</v>
      </c>
      <c r="E130" s="53">
        <v>22.38</v>
      </c>
      <c r="F130" s="23">
        <v>1246</v>
      </c>
      <c r="G130" s="23">
        <v>863.45</v>
      </c>
    </row>
    <row r="131" spans="1:7" x14ac:dyDescent="0.2">
      <c r="A131" s="9" t="s">
        <v>80</v>
      </c>
      <c r="B131" s="53">
        <v>79.1524</v>
      </c>
      <c r="C131" s="32">
        <f>B131*100</f>
        <v>7915.24</v>
      </c>
      <c r="D131" s="35">
        <f>C131*70/100</f>
        <v>5540.6679999999997</v>
      </c>
      <c r="E131" s="53">
        <v>58.3</v>
      </c>
      <c r="F131" s="23">
        <v>3827</v>
      </c>
      <c r="G131" s="23">
        <v>2672</v>
      </c>
    </row>
    <row r="132" spans="1:7" x14ac:dyDescent="0.2">
      <c r="A132" s="9" t="s">
        <v>81</v>
      </c>
      <c r="B132" s="10">
        <v>0</v>
      </c>
      <c r="C132" s="32">
        <v>0</v>
      </c>
      <c r="D132" s="35">
        <v>0</v>
      </c>
      <c r="E132" s="53">
        <v>1.04</v>
      </c>
      <c r="F132" s="23">
        <v>36</v>
      </c>
      <c r="G132" s="23">
        <v>25</v>
      </c>
    </row>
    <row r="133" spans="1:7" x14ac:dyDescent="0.2">
      <c r="A133" s="9" t="s">
        <v>82</v>
      </c>
      <c r="B133" s="10">
        <v>0</v>
      </c>
      <c r="C133" s="32">
        <v>0</v>
      </c>
      <c r="D133" s="35">
        <v>0</v>
      </c>
      <c r="E133" s="53">
        <v>0.86</v>
      </c>
      <c r="F133" s="23">
        <v>53</v>
      </c>
      <c r="G133" s="23">
        <v>36</v>
      </c>
    </row>
    <row r="134" spans="1:7" x14ac:dyDescent="0.2">
      <c r="A134" s="11" t="s">
        <v>79</v>
      </c>
      <c r="B134" s="26">
        <f t="shared" ref="B134:G134" si="18">SUM(B130:B133)</f>
        <v>249.1131</v>
      </c>
      <c r="C134" s="27">
        <f t="shared" si="18"/>
        <v>24911.309999999998</v>
      </c>
      <c r="D134" s="28">
        <f t="shared" si="18"/>
        <v>17437.917000000001</v>
      </c>
      <c r="E134" s="26">
        <f t="shared" si="18"/>
        <v>82.58</v>
      </c>
      <c r="F134" s="27">
        <f t="shared" si="18"/>
        <v>5162</v>
      </c>
      <c r="G134" s="27">
        <f t="shared" si="18"/>
        <v>3596.45</v>
      </c>
    </row>
    <row r="135" spans="1:7" x14ac:dyDescent="0.2">
      <c r="A135" s="11"/>
      <c r="B135" s="26"/>
      <c r="C135" s="27"/>
      <c r="D135" s="28"/>
      <c r="E135" s="26"/>
      <c r="F135" s="49"/>
      <c r="G135" s="27"/>
    </row>
    <row r="136" spans="1:7" x14ac:dyDescent="0.2">
      <c r="A136" s="11" t="s">
        <v>83</v>
      </c>
      <c r="B136" s="30">
        <v>3.9300000000000002E-2</v>
      </c>
      <c r="C136" s="27">
        <f>B136*90</f>
        <v>3.5369999999999999</v>
      </c>
      <c r="D136" s="28">
        <f>C136*70/100</f>
        <v>2.4759000000000002</v>
      </c>
      <c r="E136" s="26">
        <v>0</v>
      </c>
      <c r="F136" s="27">
        <v>0</v>
      </c>
      <c r="G136" s="27">
        <v>0</v>
      </c>
    </row>
    <row r="137" spans="1:7" x14ac:dyDescent="0.2">
      <c r="A137" s="11"/>
      <c r="B137" s="26"/>
      <c r="C137" s="27"/>
      <c r="D137" s="28"/>
      <c r="E137" s="26"/>
      <c r="F137" s="49"/>
      <c r="G137" s="27"/>
    </row>
    <row r="138" spans="1:7" x14ac:dyDescent="0.2">
      <c r="A138" s="9" t="s">
        <v>84</v>
      </c>
      <c r="B138" s="53">
        <v>263.31</v>
      </c>
      <c r="C138" s="32">
        <f>B138*105</f>
        <v>27647.55</v>
      </c>
      <c r="D138" s="35">
        <f>C138*70/100</f>
        <v>19353.285</v>
      </c>
      <c r="E138" s="53">
        <v>37.06</v>
      </c>
      <c r="F138" s="23">
        <v>3169</v>
      </c>
      <c r="G138" s="23">
        <v>2193.08</v>
      </c>
    </row>
    <row r="139" spans="1:7" x14ac:dyDescent="0.2">
      <c r="A139" s="9" t="s">
        <v>85</v>
      </c>
      <c r="B139" s="53">
        <v>53.813699999999997</v>
      </c>
      <c r="C139" s="32">
        <f>B139*105</f>
        <v>5650.4384999999993</v>
      </c>
      <c r="D139" s="35">
        <f>C139*70/100</f>
        <v>3955.3069499999997</v>
      </c>
      <c r="E139" s="53">
        <v>23.61</v>
      </c>
      <c r="F139" s="23">
        <v>1685</v>
      </c>
      <c r="G139" s="23">
        <v>1178.17</v>
      </c>
    </row>
    <row r="140" spans="1:7" x14ac:dyDescent="0.2">
      <c r="A140" s="9" t="s">
        <v>406</v>
      </c>
      <c r="B140" s="10">
        <v>0</v>
      </c>
      <c r="C140" s="32">
        <v>0</v>
      </c>
      <c r="D140" s="35">
        <v>0</v>
      </c>
      <c r="E140" s="53">
        <v>0</v>
      </c>
      <c r="F140" s="23">
        <v>0</v>
      </c>
      <c r="G140" s="23">
        <v>0</v>
      </c>
    </row>
    <row r="141" spans="1:7" x14ac:dyDescent="0.2">
      <c r="A141" s="9" t="s">
        <v>86</v>
      </c>
      <c r="B141" s="10">
        <v>0</v>
      </c>
      <c r="C141" s="32">
        <v>0</v>
      </c>
      <c r="D141" s="35">
        <v>0</v>
      </c>
      <c r="E141" s="53">
        <v>27.97</v>
      </c>
      <c r="F141" s="23">
        <v>2068</v>
      </c>
      <c r="G141" s="23">
        <v>1444.96</v>
      </c>
    </row>
    <row r="142" spans="1:7" x14ac:dyDescent="0.2">
      <c r="A142" s="11" t="s">
        <v>84</v>
      </c>
      <c r="B142" s="26">
        <f>SUM(B138:B141)</f>
        <v>317.12369999999999</v>
      </c>
      <c r="C142" s="27">
        <f t="shared" ref="C142:D142" si="19">SUM(C138:C141)</f>
        <v>33297.988499999999</v>
      </c>
      <c r="D142" s="28">
        <f t="shared" si="19"/>
        <v>23308.591949999998</v>
      </c>
      <c r="E142" s="26">
        <f>SUM(E138:E141)</f>
        <v>88.64</v>
      </c>
      <c r="F142" s="27">
        <f>SUM(F138:F141)</f>
        <v>6922</v>
      </c>
      <c r="G142" s="27">
        <f>SUM(G138:G141)</f>
        <v>4816.21</v>
      </c>
    </row>
    <row r="143" spans="1:7" x14ac:dyDescent="0.2">
      <c r="A143" s="11"/>
      <c r="B143" s="26"/>
      <c r="C143" s="27"/>
      <c r="D143" s="28"/>
      <c r="E143" s="26"/>
      <c r="F143" s="49"/>
      <c r="G143" s="27"/>
    </row>
    <row r="144" spans="1:7" x14ac:dyDescent="0.2">
      <c r="A144" s="9" t="s">
        <v>87</v>
      </c>
      <c r="B144" s="10">
        <v>66.323499999999996</v>
      </c>
      <c r="C144" s="32">
        <v>5969.1149999999998</v>
      </c>
      <c r="D144" s="35">
        <v>4178.3805000000002</v>
      </c>
      <c r="E144" s="10">
        <v>42.53</v>
      </c>
      <c r="F144" s="32">
        <v>3272</v>
      </c>
      <c r="G144" s="32">
        <v>2310.4899999999998</v>
      </c>
    </row>
    <row r="145" spans="1:7" x14ac:dyDescent="0.2">
      <c r="A145" s="9" t="s">
        <v>450</v>
      </c>
      <c r="B145" s="10">
        <v>0</v>
      </c>
      <c r="C145" s="32">
        <v>0</v>
      </c>
      <c r="D145" s="35">
        <v>0</v>
      </c>
      <c r="E145" s="10">
        <v>2.91</v>
      </c>
      <c r="F145" s="32">
        <v>216</v>
      </c>
      <c r="G145" s="32">
        <v>126.95</v>
      </c>
    </row>
    <row r="146" spans="1:7" x14ac:dyDescent="0.2">
      <c r="A146" s="11" t="s">
        <v>87</v>
      </c>
      <c r="B146" s="30">
        <f>SUM(B144:B145)</f>
        <v>66.323499999999996</v>
      </c>
      <c r="C146" s="27">
        <f>SUM(C144:C145)</f>
        <v>5969.1149999999998</v>
      </c>
      <c r="D146" s="28">
        <f>SUM(D144:D145)</f>
        <v>4178.3805000000002</v>
      </c>
      <c r="E146" s="26">
        <f>SUM(E143:E145)</f>
        <v>45.44</v>
      </c>
      <c r="F146" s="27">
        <f>SUM(F143:F145)</f>
        <v>3488</v>
      </c>
      <c r="G146" s="27">
        <f>SUM(G143:G145)</f>
        <v>2437.4399999999996</v>
      </c>
    </row>
    <row r="147" spans="1:7" x14ac:dyDescent="0.2">
      <c r="A147" s="11"/>
      <c r="B147" s="26"/>
      <c r="C147" s="27"/>
      <c r="D147" s="28"/>
      <c r="E147" s="26"/>
      <c r="F147" s="49"/>
      <c r="G147" s="27"/>
    </row>
    <row r="148" spans="1:7" x14ac:dyDescent="0.2">
      <c r="A148" s="9" t="s">
        <v>312</v>
      </c>
      <c r="B148" s="53">
        <v>91.705299999999994</v>
      </c>
      <c r="C148" s="32">
        <f>B148*100</f>
        <v>9170.5299999999988</v>
      </c>
      <c r="D148" s="35">
        <f>C148*70/100</f>
        <v>6419.3709999999983</v>
      </c>
      <c r="E148" s="53">
        <v>66.55</v>
      </c>
      <c r="F148" s="23">
        <v>5840</v>
      </c>
      <c r="G148" s="23">
        <v>4070.63</v>
      </c>
    </row>
    <row r="149" spans="1:7" x14ac:dyDescent="0.2">
      <c r="A149" s="9" t="s">
        <v>88</v>
      </c>
      <c r="B149" s="10">
        <v>0</v>
      </c>
      <c r="C149" s="32">
        <v>0</v>
      </c>
      <c r="D149" s="35">
        <v>0</v>
      </c>
      <c r="E149" s="53">
        <v>1.08</v>
      </c>
      <c r="F149" s="23">
        <v>86</v>
      </c>
      <c r="G149" s="23">
        <v>32.5</v>
      </c>
    </row>
    <row r="150" spans="1:7" x14ac:dyDescent="0.2">
      <c r="A150" s="9" t="s">
        <v>89</v>
      </c>
      <c r="B150" s="10">
        <v>0</v>
      </c>
      <c r="C150" s="32">
        <v>0</v>
      </c>
      <c r="D150" s="35">
        <v>0</v>
      </c>
      <c r="E150" s="53">
        <v>8.98</v>
      </c>
      <c r="F150" s="23">
        <v>506</v>
      </c>
      <c r="G150" s="23">
        <v>353.98</v>
      </c>
    </row>
    <row r="151" spans="1:7" x14ac:dyDescent="0.2">
      <c r="A151" s="11" t="s">
        <v>90</v>
      </c>
      <c r="B151" s="26">
        <f>B148</f>
        <v>91.705299999999994</v>
      </c>
      <c r="C151" s="27">
        <f>C148</f>
        <v>9170.5299999999988</v>
      </c>
      <c r="D151" s="28">
        <f>D148</f>
        <v>6419.3709999999983</v>
      </c>
      <c r="E151" s="26">
        <f>SUM(E148:E150)</f>
        <v>76.61</v>
      </c>
      <c r="F151" s="27">
        <f t="shared" ref="F151" si="20">SUM(F148:F150)</f>
        <v>6432</v>
      </c>
      <c r="G151" s="27">
        <f>SUM(G148:G150)</f>
        <v>4457.1100000000006</v>
      </c>
    </row>
    <row r="152" spans="1:7" x14ac:dyDescent="0.2">
      <c r="A152" s="11"/>
      <c r="B152" s="26"/>
      <c r="C152" s="27"/>
      <c r="D152" s="28"/>
      <c r="E152" s="26"/>
      <c r="F152" s="49"/>
      <c r="G152" s="27"/>
    </row>
    <row r="153" spans="1:7" x14ac:dyDescent="0.2">
      <c r="A153" s="11" t="s">
        <v>91</v>
      </c>
      <c r="B153" s="30">
        <v>12.8003</v>
      </c>
      <c r="C153" s="27">
        <f>B153*125</f>
        <v>1600.0374999999999</v>
      </c>
      <c r="D153" s="28">
        <f>C153*70/100</f>
        <v>1120.0262499999999</v>
      </c>
      <c r="E153" s="30">
        <v>0</v>
      </c>
      <c r="F153" s="31">
        <v>0</v>
      </c>
      <c r="G153" s="31">
        <v>0</v>
      </c>
    </row>
    <row r="154" spans="1:7" x14ac:dyDescent="0.2">
      <c r="A154" s="11"/>
      <c r="B154" s="26"/>
      <c r="C154" s="27"/>
      <c r="D154" s="28"/>
      <c r="E154" s="26"/>
      <c r="F154" s="49"/>
      <c r="G154" s="27"/>
    </row>
    <row r="155" spans="1:7" x14ac:dyDescent="0.2">
      <c r="A155" s="11" t="s">
        <v>92</v>
      </c>
      <c r="B155" s="30">
        <v>68.178299999999993</v>
      </c>
      <c r="C155" s="27">
        <f>B155*105</f>
        <v>7158.7214999999997</v>
      </c>
      <c r="D155" s="28">
        <f>C155*70/100</f>
        <v>5011.1050500000001</v>
      </c>
      <c r="E155" s="30">
        <v>53.33</v>
      </c>
      <c r="F155" s="31">
        <v>5072</v>
      </c>
      <c r="G155" s="31">
        <v>3535.24</v>
      </c>
    </row>
    <row r="156" spans="1:7" x14ac:dyDescent="0.2">
      <c r="A156" s="11"/>
      <c r="B156" s="26"/>
      <c r="C156" s="27"/>
      <c r="D156" s="28"/>
      <c r="E156" s="26"/>
      <c r="F156" s="49"/>
      <c r="G156" s="27"/>
    </row>
    <row r="157" spans="1:7" x14ac:dyDescent="0.2">
      <c r="A157" s="9" t="s">
        <v>93</v>
      </c>
      <c r="B157" s="53">
        <v>41.359699999999997</v>
      </c>
      <c r="C157" s="32">
        <f>B157*90</f>
        <v>3722.3729999999996</v>
      </c>
      <c r="D157" s="35">
        <f>C157*70/100</f>
        <v>2605.6610999999998</v>
      </c>
      <c r="E157" s="53">
        <v>24.7</v>
      </c>
      <c r="F157" s="23">
        <v>1809</v>
      </c>
      <c r="G157" s="23">
        <v>1245.68</v>
      </c>
    </row>
    <row r="158" spans="1:7" x14ac:dyDescent="0.2">
      <c r="A158" s="9" t="s">
        <v>447</v>
      </c>
      <c r="B158" s="53">
        <v>0</v>
      </c>
      <c r="C158" s="32">
        <v>0</v>
      </c>
      <c r="D158" s="35">
        <v>0</v>
      </c>
      <c r="E158" s="53">
        <v>3.17</v>
      </c>
      <c r="F158" s="23">
        <v>238</v>
      </c>
      <c r="G158" s="23">
        <v>166.81</v>
      </c>
    </row>
    <row r="159" spans="1:7" x14ac:dyDescent="0.2">
      <c r="A159" s="9" t="s">
        <v>94</v>
      </c>
      <c r="B159" s="10">
        <v>0</v>
      </c>
      <c r="C159" s="32">
        <v>0</v>
      </c>
      <c r="D159" s="35">
        <v>0</v>
      </c>
      <c r="E159" s="53">
        <v>0.21</v>
      </c>
      <c r="F159" s="23">
        <v>12</v>
      </c>
      <c r="G159" s="23">
        <v>6.15</v>
      </c>
    </row>
    <row r="160" spans="1:7" x14ac:dyDescent="0.2">
      <c r="A160" s="11" t="s">
        <v>93</v>
      </c>
      <c r="B160" s="26">
        <f>SUM(B157:B157)</f>
        <v>41.359699999999997</v>
      </c>
      <c r="C160" s="27">
        <f>SUM(C157:C157)</f>
        <v>3722.3729999999996</v>
      </c>
      <c r="D160" s="28">
        <f>SUM(D157:D157)</f>
        <v>2605.6610999999998</v>
      </c>
      <c r="E160" s="26">
        <f>SUM(E157:E159)</f>
        <v>28.08</v>
      </c>
      <c r="F160" s="27">
        <f>SUM(F157:F159)</f>
        <v>2059</v>
      </c>
      <c r="G160" s="27">
        <f>SUM(G157:G159)</f>
        <v>1418.64</v>
      </c>
    </row>
    <row r="161" spans="1:7" x14ac:dyDescent="0.2">
      <c r="A161" s="11"/>
      <c r="B161" s="26"/>
      <c r="C161" s="27"/>
      <c r="D161" s="28"/>
      <c r="E161" s="26"/>
      <c r="F161" s="49"/>
      <c r="G161" s="27"/>
    </row>
    <row r="162" spans="1:7" x14ac:dyDescent="0.2">
      <c r="A162" s="9" t="s">
        <v>95</v>
      </c>
      <c r="B162" s="10">
        <v>28.384499999999999</v>
      </c>
      <c r="C162" s="32">
        <v>2838.45</v>
      </c>
      <c r="D162" s="35">
        <v>1986.915</v>
      </c>
      <c r="E162" s="10">
        <v>15.62</v>
      </c>
      <c r="F162" s="32">
        <v>1366</v>
      </c>
      <c r="G162" s="32">
        <v>950.24</v>
      </c>
    </row>
    <row r="163" spans="1:7" x14ac:dyDescent="0.2">
      <c r="A163" s="9" t="s">
        <v>446</v>
      </c>
      <c r="B163" s="10">
        <v>0</v>
      </c>
      <c r="C163" s="32">
        <v>0</v>
      </c>
      <c r="D163" s="35">
        <v>0</v>
      </c>
      <c r="E163" s="10">
        <v>2.4</v>
      </c>
      <c r="F163" s="32">
        <v>171</v>
      </c>
      <c r="G163" s="32">
        <v>119.49</v>
      </c>
    </row>
    <row r="164" spans="1:7" x14ac:dyDescent="0.2">
      <c r="A164" s="11" t="s">
        <v>95</v>
      </c>
      <c r="B164" s="30">
        <f>SUM(B162:B163)</f>
        <v>28.384499999999999</v>
      </c>
      <c r="C164" s="27">
        <f t="shared" ref="C164:D164" si="21">SUM(C162:C163)</f>
        <v>2838.45</v>
      </c>
      <c r="D164" s="28">
        <f t="shared" si="21"/>
        <v>1986.915</v>
      </c>
      <c r="E164" s="30">
        <f>SUM(E162:E163)</f>
        <v>18.02</v>
      </c>
      <c r="F164" s="31">
        <f>SUM(F162:F163)</f>
        <v>1537</v>
      </c>
      <c r="G164" s="31">
        <f>SUM(G162:G163)</f>
        <v>1069.73</v>
      </c>
    </row>
    <row r="165" spans="1:7" x14ac:dyDescent="0.2">
      <c r="A165" s="11"/>
      <c r="B165" s="26"/>
      <c r="C165" s="27"/>
      <c r="D165" s="28"/>
      <c r="E165" s="26"/>
      <c r="F165" s="49"/>
      <c r="G165" s="27"/>
    </row>
    <row r="166" spans="1:7" x14ac:dyDescent="0.2">
      <c r="A166" s="9" t="s">
        <v>96</v>
      </c>
      <c r="B166" s="53">
        <v>67.826499999999996</v>
      </c>
      <c r="C166" s="32">
        <f>B166*90</f>
        <v>6104.3849999999993</v>
      </c>
      <c r="D166" s="35">
        <f>C166*70/100</f>
        <v>4273.0694999999996</v>
      </c>
      <c r="E166" s="53">
        <v>51.15</v>
      </c>
      <c r="F166" s="23">
        <v>4213</v>
      </c>
      <c r="G166" s="23">
        <v>2876.31</v>
      </c>
    </row>
    <row r="167" spans="1:7" x14ac:dyDescent="0.2">
      <c r="A167" s="9" t="s">
        <v>97</v>
      </c>
      <c r="B167" s="10">
        <v>0</v>
      </c>
      <c r="C167" s="32">
        <v>0</v>
      </c>
      <c r="D167" s="35">
        <v>0</v>
      </c>
      <c r="E167" s="53">
        <v>9.27</v>
      </c>
      <c r="F167" s="23">
        <v>621</v>
      </c>
      <c r="G167" s="23">
        <v>433.69</v>
      </c>
    </row>
    <row r="168" spans="1:7" x14ac:dyDescent="0.2">
      <c r="A168" s="11" t="s">
        <v>96</v>
      </c>
      <c r="B168" s="26">
        <f t="shared" ref="B168:D168" si="22">SUM(B166:B167)</f>
        <v>67.826499999999996</v>
      </c>
      <c r="C168" s="27">
        <f t="shared" si="22"/>
        <v>6104.3849999999993</v>
      </c>
      <c r="D168" s="28">
        <f t="shared" si="22"/>
        <v>4273.0694999999996</v>
      </c>
      <c r="E168" s="26">
        <f>SUM(E166:E167)</f>
        <v>60.42</v>
      </c>
      <c r="F168" s="31">
        <f t="shared" ref="F168" si="23">SUM(F166:F167)</f>
        <v>4834</v>
      </c>
      <c r="G168" s="31">
        <f>SUM(G166:G167)</f>
        <v>3310</v>
      </c>
    </row>
    <row r="169" spans="1:7" x14ac:dyDescent="0.2">
      <c r="A169" s="11"/>
      <c r="B169" s="26"/>
      <c r="C169" s="27"/>
      <c r="D169" s="28"/>
      <c r="E169" s="26"/>
      <c r="F169" s="49"/>
      <c r="G169" s="27"/>
    </row>
    <row r="170" spans="1:7" x14ac:dyDescent="0.2">
      <c r="A170" s="9" t="s">
        <v>98</v>
      </c>
      <c r="B170" s="53">
        <v>26.8292</v>
      </c>
      <c r="C170" s="32">
        <f>B170*100</f>
        <v>2682.92</v>
      </c>
      <c r="D170" s="35">
        <f>C170*70/100</f>
        <v>1878.0439999999999</v>
      </c>
      <c r="E170" s="10">
        <v>21.07</v>
      </c>
      <c r="F170" s="32">
        <v>1843</v>
      </c>
      <c r="G170" s="23">
        <v>1258.49</v>
      </c>
    </row>
    <row r="171" spans="1:7" x14ac:dyDescent="0.2">
      <c r="A171" s="9" t="s">
        <v>453</v>
      </c>
      <c r="B171" s="10">
        <v>0</v>
      </c>
      <c r="C171" s="32">
        <v>0</v>
      </c>
      <c r="D171" s="35">
        <v>0</v>
      </c>
      <c r="E171" s="10">
        <v>3.51</v>
      </c>
      <c r="F171" s="32">
        <v>273</v>
      </c>
      <c r="G171" s="23">
        <v>190.28</v>
      </c>
    </row>
    <row r="172" spans="1:7" x14ac:dyDescent="0.2">
      <c r="A172" s="9" t="s">
        <v>454</v>
      </c>
      <c r="B172" s="10">
        <v>0</v>
      </c>
      <c r="C172" s="32">
        <v>0</v>
      </c>
      <c r="D172" s="35">
        <v>0</v>
      </c>
      <c r="E172" s="10">
        <v>0.14000000000000001</v>
      </c>
      <c r="F172" s="32">
        <v>3</v>
      </c>
      <c r="G172" s="23">
        <v>2.0099999999999998</v>
      </c>
    </row>
    <row r="173" spans="1:7" x14ac:dyDescent="0.2">
      <c r="A173" s="11" t="s">
        <v>98</v>
      </c>
      <c r="B173" s="26">
        <f t="shared" ref="B173:G173" si="24">SUM(B170:B172)</f>
        <v>26.8292</v>
      </c>
      <c r="C173" s="27">
        <f t="shared" si="24"/>
        <v>2682.92</v>
      </c>
      <c r="D173" s="28">
        <f t="shared" si="24"/>
        <v>1878.0439999999999</v>
      </c>
      <c r="E173" s="30">
        <f t="shared" si="24"/>
        <v>24.72</v>
      </c>
      <c r="F173" s="31">
        <f t="shared" si="24"/>
        <v>2119</v>
      </c>
      <c r="G173" s="31">
        <f t="shared" si="24"/>
        <v>1450.78</v>
      </c>
    </row>
    <row r="174" spans="1:7" x14ac:dyDescent="0.2">
      <c r="A174" s="11"/>
      <c r="B174" s="26"/>
      <c r="C174" s="27"/>
      <c r="D174" s="28"/>
      <c r="E174" s="26"/>
      <c r="F174" s="49"/>
      <c r="G174" s="27"/>
    </row>
    <row r="175" spans="1:7" x14ac:dyDescent="0.2">
      <c r="A175" s="9" t="s">
        <v>99</v>
      </c>
      <c r="B175" s="53">
        <v>1.9308000000000001</v>
      </c>
      <c r="C175" s="32">
        <f>B175*90</f>
        <v>173.77200000000002</v>
      </c>
      <c r="D175" s="35">
        <f>C175*70/100</f>
        <v>121.64040000000001</v>
      </c>
      <c r="E175" s="10">
        <v>0.38</v>
      </c>
      <c r="F175" s="32">
        <v>27</v>
      </c>
      <c r="G175" s="23">
        <v>18.989999999999998</v>
      </c>
    </row>
    <row r="176" spans="1:7" x14ac:dyDescent="0.2">
      <c r="A176" s="9" t="s">
        <v>100</v>
      </c>
      <c r="B176" s="10">
        <v>0</v>
      </c>
      <c r="C176" s="32">
        <v>0</v>
      </c>
      <c r="D176" s="35">
        <v>0</v>
      </c>
      <c r="E176" s="53">
        <v>1.17</v>
      </c>
      <c r="F176" s="23">
        <v>23</v>
      </c>
      <c r="G176" s="23">
        <v>13.5</v>
      </c>
    </row>
    <row r="177" spans="1:7" x14ac:dyDescent="0.2">
      <c r="A177" s="11" t="s">
        <v>99</v>
      </c>
      <c r="B177" s="26">
        <f>SUM(B175:B176)</f>
        <v>1.9308000000000001</v>
      </c>
      <c r="C177" s="27">
        <f>C175</f>
        <v>173.77200000000002</v>
      </c>
      <c r="D177" s="28">
        <f>C177*70/100</f>
        <v>121.64040000000001</v>
      </c>
      <c r="E177" s="30">
        <f>SUM(E175:E176)</f>
        <v>1.5499999999999998</v>
      </c>
      <c r="F177" s="31">
        <f>SUM(F175:F176)</f>
        <v>50</v>
      </c>
      <c r="G177" s="31">
        <f>SUM(G175:G176)</f>
        <v>32.489999999999995</v>
      </c>
    </row>
    <row r="178" spans="1:7" x14ac:dyDescent="0.2">
      <c r="A178" s="11"/>
      <c r="B178" s="26"/>
      <c r="C178" s="27"/>
      <c r="D178" s="28"/>
      <c r="E178" s="26"/>
      <c r="F178" s="49"/>
      <c r="G178" s="27"/>
    </row>
    <row r="179" spans="1:7" x14ac:dyDescent="0.2">
      <c r="A179" s="9" t="s">
        <v>101</v>
      </c>
      <c r="B179" s="53">
        <v>2.2766999999999999</v>
      </c>
      <c r="C179" s="32">
        <f>B179*80</f>
        <v>182.136</v>
      </c>
      <c r="D179" s="35">
        <f>C179*70/100</f>
        <v>127.49520000000001</v>
      </c>
      <c r="E179" s="10">
        <v>2.12</v>
      </c>
      <c r="F179" s="32">
        <v>115</v>
      </c>
      <c r="G179" s="23">
        <v>71.63</v>
      </c>
    </row>
    <row r="180" spans="1:7" x14ac:dyDescent="0.2">
      <c r="A180" s="9" t="s">
        <v>408</v>
      </c>
      <c r="B180" s="10">
        <v>0</v>
      </c>
      <c r="C180" s="32">
        <v>0</v>
      </c>
      <c r="D180" s="35">
        <v>0</v>
      </c>
      <c r="E180" s="10">
        <v>0</v>
      </c>
      <c r="F180" s="32">
        <v>0</v>
      </c>
      <c r="G180" s="23">
        <v>0</v>
      </c>
    </row>
    <row r="181" spans="1:7" x14ac:dyDescent="0.2">
      <c r="A181" s="11" t="s">
        <v>101</v>
      </c>
      <c r="B181" s="30">
        <v>2.2766999999999999</v>
      </c>
      <c r="C181" s="27">
        <f>B181*90</f>
        <v>204.90299999999999</v>
      </c>
      <c r="D181" s="28">
        <f>C181*70/100</f>
        <v>143.43209999999999</v>
      </c>
      <c r="E181" s="30">
        <f t="shared" ref="E181:F181" si="25">SUM(E179:E180)</f>
        <v>2.12</v>
      </c>
      <c r="F181" s="31">
        <f t="shared" si="25"/>
        <v>115</v>
      </c>
      <c r="G181" s="27">
        <f>SUM(G179:G180)</f>
        <v>71.63</v>
      </c>
    </row>
    <row r="182" spans="1:7" x14ac:dyDescent="0.2">
      <c r="A182" s="11"/>
      <c r="B182" s="26"/>
      <c r="C182" s="27"/>
      <c r="D182" s="28"/>
      <c r="E182" s="26"/>
      <c r="F182" s="49"/>
      <c r="G182" s="27"/>
    </row>
    <row r="183" spans="1:7" x14ac:dyDescent="0.2">
      <c r="A183" s="11" t="s">
        <v>102</v>
      </c>
      <c r="B183" s="30">
        <v>1.5259</v>
      </c>
      <c r="C183" s="27">
        <f>B183*90</f>
        <v>137.33100000000002</v>
      </c>
      <c r="D183" s="28">
        <f>C183*70/100</f>
        <v>96.131700000000023</v>
      </c>
      <c r="E183" s="30">
        <v>1.02</v>
      </c>
      <c r="F183" s="31">
        <v>80</v>
      </c>
      <c r="G183" s="31">
        <v>53.98</v>
      </c>
    </row>
    <row r="184" spans="1:7" x14ac:dyDescent="0.2">
      <c r="A184" s="11"/>
      <c r="B184" s="26"/>
      <c r="C184" s="27"/>
      <c r="D184" s="28"/>
      <c r="E184" s="26"/>
      <c r="F184" s="49"/>
      <c r="G184" s="27"/>
    </row>
    <row r="185" spans="1:7" x14ac:dyDescent="0.2">
      <c r="A185" s="11" t="s">
        <v>103</v>
      </c>
      <c r="B185" s="30">
        <v>2.3330000000000002</v>
      </c>
      <c r="C185" s="27">
        <f>B185*100</f>
        <v>233.3</v>
      </c>
      <c r="D185" s="28">
        <f>C185*70/100</f>
        <v>163.31</v>
      </c>
      <c r="E185" s="30">
        <v>0.98</v>
      </c>
      <c r="F185" s="31">
        <v>62</v>
      </c>
      <c r="G185" s="31">
        <v>42.27</v>
      </c>
    </row>
    <row r="186" spans="1:7" x14ac:dyDescent="0.2">
      <c r="A186" s="11"/>
      <c r="B186" s="26"/>
      <c r="C186" s="27"/>
      <c r="D186" s="28"/>
      <c r="E186" s="30"/>
      <c r="F186" s="31"/>
      <c r="G186" s="31"/>
    </row>
    <row r="187" spans="1:7" x14ac:dyDescent="0.2">
      <c r="A187" s="11" t="s">
        <v>104</v>
      </c>
      <c r="B187" s="30">
        <v>14.6273</v>
      </c>
      <c r="C187" s="27">
        <f>B187*90</f>
        <v>1316.4570000000001</v>
      </c>
      <c r="D187" s="28">
        <f>C187*70/100</f>
        <v>921.51990000000001</v>
      </c>
      <c r="E187" s="30">
        <v>12.68</v>
      </c>
      <c r="F187" s="31">
        <v>923</v>
      </c>
      <c r="G187" s="31">
        <v>617.6</v>
      </c>
    </row>
    <row r="188" spans="1:7" x14ac:dyDescent="0.2">
      <c r="A188" s="11"/>
      <c r="B188" s="26"/>
      <c r="C188" s="27"/>
      <c r="D188" s="28"/>
      <c r="E188" s="26"/>
      <c r="F188" s="49"/>
      <c r="G188" s="27"/>
    </row>
    <row r="189" spans="1:7" x14ac:dyDescent="0.2">
      <c r="A189" s="11" t="s">
        <v>105</v>
      </c>
      <c r="B189" s="30">
        <v>1.0038</v>
      </c>
      <c r="C189" s="27">
        <f>B189*90</f>
        <v>90.341999999999999</v>
      </c>
      <c r="D189" s="28">
        <f>C189*70/100</f>
        <v>63.239399999999996</v>
      </c>
      <c r="E189" s="30">
        <v>0.77</v>
      </c>
      <c r="F189" s="31">
        <v>48</v>
      </c>
      <c r="G189" s="31">
        <v>32.67</v>
      </c>
    </row>
    <row r="190" spans="1:7" x14ac:dyDescent="0.2">
      <c r="A190" s="11"/>
      <c r="B190" s="26"/>
      <c r="C190" s="27"/>
      <c r="D190" s="28"/>
      <c r="E190" s="26"/>
      <c r="F190" s="49"/>
      <c r="G190" s="27"/>
    </row>
    <row r="191" spans="1:7" x14ac:dyDescent="0.2">
      <c r="A191" s="11" t="s">
        <v>106</v>
      </c>
      <c r="B191" s="30">
        <v>1.9088000000000001</v>
      </c>
      <c r="C191" s="27">
        <f>B191*90</f>
        <v>171.792</v>
      </c>
      <c r="D191" s="28">
        <f>C191*70/100</f>
        <v>120.2544</v>
      </c>
      <c r="E191" s="30">
        <v>1.4</v>
      </c>
      <c r="F191" s="31">
        <v>105</v>
      </c>
      <c r="G191" s="31">
        <v>71.45</v>
      </c>
    </row>
    <row r="192" spans="1:7" x14ac:dyDescent="0.2">
      <c r="A192" s="11"/>
      <c r="B192" s="26"/>
      <c r="C192" s="27"/>
      <c r="D192" s="28"/>
      <c r="E192" s="30"/>
      <c r="F192" s="51"/>
      <c r="G192" s="31"/>
    </row>
    <row r="193" spans="1:7" x14ac:dyDescent="0.2">
      <c r="A193" s="9" t="s">
        <v>107</v>
      </c>
      <c r="B193" s="53">
        <v>11.8421</v>
      </c>
      <c r="C193" s="32">
        <f>B193*100</f>
        <v>1184.21</v>
      </c>
      <c r="D193" s="35">
        <f>C193*70/100</f>
        <v>828.947</v>
      </c>
      <c r="E193" s="53">
        <v>8.57</v>
      </c>
      <c r="F193" s="23">
        <v>711</v>
      </c>
      <c r="G193" s="23">
        <v>491.54</v>
      </c>
    </row>
    <row r="194" spans="1:7" x14ac:dyDescent="0.2">
      <c r="A194" s="9" t="s">
        <v>407</v>
      </c>
      <c r="B194" s="10">
        <v>0</v>
      </c>
      <c r="C194" s="32">
        <v>0</v>
      </c>
      <c r="D194" s="35">
        <v>0</v>
      </c>
      <c r="E194" s="10">
        <v>0</v>
      </c>
      <c r="F194" s="32">
        <v>0</v>
      </c>
      <c r="G194" s="23">
        <v>0</v>
      </c>
    </row>
    <row r="195" spans="1:7" x14ac:dyDescent="0.2">
      <c r="A195" s="11" t="s">
        <v>107</v>
      </c>
      <c r="B195" s="26">
        <f t="shared" ref="B195:G195" si="26">SUM(B193:B194)</f>
        <v>11.8421</v>
      </c>
      <c r="C195" s="27">
        <f t="shared" si="26"/>
        <v>1184.21</v>
      </c>
      <c r="D195" s="28">
        <f t="shared" si="26"/>
        <v>828.947</v>
      </c>
      <c r="E195" s="30">
        <f t="shared" si="26"/>
        <v>8.57</v>
      </c>
      <c r="F195" s="31">
        <f t="shared" si="26"/>
        <v>711</v>
      </c>
      <c r="G195" s="31">
        <f t="shared" si="26"/>
        <v>491.54</v>
      </c>
    </row>
    <row r="196" spans="1:7" x14ac:dyDescent="0.2">
      <c r="A196" s="11"/>
      <c r="B196" s="26"/>
      <c r="C196" s="27"/>
      <c r="D196" s="28"/>
      <c r="E196" s="26"/>
      <c r="F196" s="49"/>
      <c r="G196" s="27"/>
    </row>
    <row r="197" spans="1:7" x14ac:dyDescent="0.2">
      <c r="A197" s="9" t="s">
        <v>108</v>
      </c>
      <c r="B197" s="53">
        <v>19.541399999999999</v>
      </c>
      <c r="C197" s="32">
        <f>B197*75</f>
        <v>1465.605</v>
      </c>
      <c r="D197" s="35">
        <f>C197*70/100</f>
        <v>1025.9235000000001</v>
      </c>
      <c r="E197" s="53">
        <v>8.5500000000000007</v>
      </c>
      <c r="F197" s="23">
        <v>469</v>
      </c>
      <c r="G197" s="23">
        <v>272.94</v>
      </c>
    </row>
    <row r="198" spans="1:7" x14ac:dyDescent="0.2">
      <c r="A198" s="9" t="s">
        <v>109</v>
      </c>
      <c r="B198" s="10">
        <v>0</v>
      </c>
      <c r="C198" s="32">
        <v>0</v>
      </c>
      <c r="D198" s="35">
        <v>0</v>
      </c>
      <c r="E198" s="53">
        <v>5.5</v>
      </c>
      <c r="F198" s="23">
        <v>275</v>
      </c>
      <c r="G198" s="23">
        <v>183.49</v>
      </c>
    </row>
    <row r="199" spans="1:7" x14ac:dyDescent="0.2">
      <c r="A199" s="11" t="s">
        <v>108</v>
      </c>
      <c r="B199" s="26">
        <f t="shared" ref="B199:G199" si="27">SUM(B197:B198)</f>
        <v>19.541399999999999</v>
      </c>
      <c r="C199" s="27">
        <f t="shared" si="27"/>
        <v>1465.605</v>
      </c>
      <c r="D199" s="28">
        <f t="shared" si="27"/>
        <v>1025.9235000000001</v>
      </c>
      <c r="E199" s="30">
        <f t="shared" si="27"/>
        <v>14.05</v>
      </c>
      <c r="F199" s="31">
        <f t="shared" si="27"/>
        <v>744</v>
      </c>
      <c r="G199" s="31">
        <f t="shared" si="27"/>
        <v>456.43</v>
      </c>
    </row>
    <row r="200" spans="1:7" x14ac:dyDescent="0.2">
      <c r="A200" s="11"/>
      <c r="B200" s="26"/>
      <c r="C200" s="27"/>
      <c r="D200" s="28"/>
      <c r="E200" s="26"/>
      <c r="F200" s="49"/>
      <c r="G200" s="27"/>
    </row>
    <row r="201" spans="1:7" x14ac:dyDescent="0.2">
      <c r="A201" s="11" t="s">
        <v>110</v>
      </c>
      <c r="B201" s="30">
        <v>11.1981</v>
      </c>
      <c r="C201" s="27">
        <f>B201*110</f>
        <v>1231.7909999999999</v>
      </c>
      <c r="D201" s="28">
        <f>C201*70/100</f>
        <v>862.25369999999998</v>
      </c>
      <c r="E201" s="30">
        <v>2.21</v>
      </c>
      <c r="F201" s="31">
        <v>201</v>
      </c>
      <c r="G201" s="31">
        <v>140.51</v>
      </c>
    </row>
    <row r="202" spans="1:7" x14ac:dyDescent="0.2">
      <c r="A202" s="11"/>
      <c r="B202" s="30"/>
      <c r="C202" s="27"/>
      <c r="D202" s="28"/>
      <c r="E202" s="30"/>
      <c r="F202" s="51"/>
      <c r="G202" s="31"/>
    </row>
    <row r="203" spans="1:7" x14ac:dyDescent="0.2">
      <c r="A203" s="11" t="s">
        <v>429</v>
      </c>
      <c r="B203" s="30">
        <v>0</v>
      </c>
      <c r="C203" s="27">
        <v>0</v>
      </c>
      <c r="D203" s="28">
        <v>0</v>
      </c>
      <c r="E203" s="56">
        <v>1.92</v>
      </c>
      <c r="F203" s="29">
        <v>151</v>
      </c>
      <c r="G203" s="31">
        <v>104.03</v>
      </c>
    </row>
    <row r="204" spans="1:7" x14ac:dyDescent="0.2">
      <c r="A204" s="11"/>
      <c r="B204" s="26"/>
      <c r="C204" s="27"/>
      <c r="D204" s="28"/>
      <c r="E204" s="30"/>
      <c r="F204" s="51"/>
      <c r="G204" s="31"/>
    </row>
    <row r="205" spans="1:7" x14ac:dyDescent="0.2">
      <c r="A205" s="11" t="s">
        <v>111</v>
      </c>
      <c r="B205" s="26">
        <v>0</v>
      </c>
      <c r="C205" s="27">
        <v>0</v>
      </c>
      <c r="D205" s="28">
        <v>0</v>
      </c>
      <c r="E205" s="56">
        <v>11.7</v>
      </c>
      <c r="F205" s="29">
        <v>724</v>
      </c>
      <c r="G205" s="29">
        <v>456.24</v>
      </c>
    </row>
    <row r="206" spans="1:7" x14ac:dyDescent="0.2">
      <c r="A206" s="11" t="s">
        <v>440</v>
      </c>
      <c r="B206" s="26">
        <v>0</v>
      </c>
      <c r="C206" s="27">
        <v>0</v>
      </c>
      <c r="D206" s="28">
        <v>0</v>
      </c>
      <c r="E206" s="63">
        <v>2.19</v>
      </c>
      <c r="F206" s="63">
        <v>102</v>
      </c>
      <c r="G206" s="67">
        <v>24.5</v>
      </c>
    </row>
    <row r="207" spans="1:7" x14ac:dyDescent="0.2">
      <c r="A207" s="15" t="s">
        <v>390</v>
      </c>
      <c r="B207" s="41">
        <f>SUM(B8,B16,B20,B22,B28,B34,B39,B43,B47,B51,B56,B61,B63,B69,B71,B77,B81,B88,B90,B95,B100,B102,B104,B110,B116,B120,B124,B128,B134,B136,B142,B146,B151,B153,B155,B160,B164,B168,B173,B177,B181,B183,B185,B187,B189,B191,B195,B199,B201,B203,B205,B206)</f>
        <v>5467.0498199999993</v>
      </c>
      <c r="C207" s="42">
        <f>SUM(C8,C16,C20,C22,C28,C34,C39,C43,C47,C51,C56,C61,C63,C69,C71,C77,C81,C88,C90,C95,C100,C102,C104,C110,C116,C120,C124,C128,C134,C136,C142,C146,C151,C153,C155,C160,C164,C168,C173,C177,C181,C183,C185,C187,C189,C191,C195,C199,C201,C203,C205,C206)</f>
        <v>580770.43330000003</v>
      </c>
      <c r="D207" s="43">
        <f>SUM(D8,D16,D20,D22,D28,D34,D39,D43,D47,D51,D56,D61,D63,D69,D71,D77,D81,D88,D90,D95,D100,D102,D104,D110,D116,D120,D124,D128,D134,D136,D142,D146,D151,D153,D155,D160,D164,D168,D173,D177,D181,D183,D185,D187,D189,D191,D195,D199,D201,D203,D205,D206)</f>
        <v>406539.30330999993</v>
      </c>
      <c r="E207" s="41">
        <f t="shared" ref="E207:G207" si="28">SUM(E8,E16,E20,E22,E28,E34,E39,E43,E47,E51,E56,E61,E63,E69,E71,E77,E81,E88,E90,E95,E100,E102,E104,E110,E116,E120,E124,E128,E134,E136,E142,E146,E151,E153,E155,E160,E164,E168,E173,E177,E181,E183,E185,E187,E189,E191,E195,E199,E201,E203,E205,E206)</f>
        <v>5161.9300000000012</v>
      </c>
      <c r="F207" s="42">
        <f t="shared" si="28"/>
        <v>433602.44</v>
      </c>
      <c r="G207" s="42">
        <f t="shared" si="28"/>
        <v>300292.95</v>
      </c>
    </row>
    <row r="208" spans="1:7" x14ac:dyDescent="0.2">
      <c r="A208" s="21"/>
      <c r="B208" s="26"/>
      <c r="C208" s="27"/>
      <c r="D208" s="28"/>
      <c r="E208" s="26"/>
      <c r="F208" s="49"/>
      <c r="G208" s="27"/>
    </row>
    <row r="209" spans="1:7" x14ac:dyDescent="0.2">
      <c r="A209" s="11" t="s">
        <v>112</v>
      </c>
      <c r="B209" s="10">
        <v>0</v>
      </c>
      <c r="C209" s="32">
        <f>B209*180</f>
        <v>0</v>
      </c>
      <c r="D209" s="35">
        <f>C209*80/100</f>
        <v>0</v>
      </c>
      <c r="E209" s="53">
        <v>1.22</v>
      </c>
      <c r="F209" s="23">
        <v>116</v>
      </c>
      <c r="G209" s="23">
        <v>85.9</v>
      </c>
    </row>
    <row r="210" spans="1:7" x14ac:dyDescent="0.2">
      <c r="A210" s="11" t="s">
        <v>113</v>
      </c>
      <c r="B210" s="10">
        <v>0</v>
      </c>
      <c r="C210" s="32">
        <f>B210*180</f>
        <v>0</v>
      </c>
      <c r="D210" s="35">
        <f>C210*60/100</f>
        <v>0</v>
      </c>
      <c r="E210" s="53">
        <v>0</v>
      </c>
      <c r="F210" s="23">
        <v>0</v>
      </c>
      <c r="G210" s="23">
        <v>0</v>
      </c>
    </row>
    <row r="211" spans="1:7" x14ac:dyDescent="0.2">
      <c r="A211" s="11" t="s">
        <v>114</v>
      </c>
      <c r="B211" s="10">
        <v>0</v>
      </c>
      <c r="C211" s="32">
        <f t="shared" ref="C211:C212" si="29">B211*180</f>
        <v>0</v>
      </c>
      <c r="D211" s="35">
        <f t="shared" ref="D211:D262" si="30">C211*80/100</f>
        <v>0</v>
      </c>
      <c r="E211" s="53">
        <v>1.91</v>
      </c>
      <c r="F211" s="23">
        <v>105</v>
      </c>
      <c r="G211" s="23">
        <v>75.55</v>
      </c>
    </row>
    <row r="212" spans="1:7" x14ac:dyDescent="0.2">
      <c r="A212" s="11" t="s">
        <v>115</v>
      </c>
      <c r="B212" s="10">
        <v>0</v>
      </c>
      <c r="C212" s="32">
        <f t="shared" si="29"/>
        <v>0</v>
      </c>
      <c r="D212" s="35">
        <f t="shared" si="30"/>
        <v>0</v>
      </c>
      <c r="E212" s="53">
        <v>0.5</v>
      </c>
      <c r="F212" s="23">
        <v>30</v>
      </c>
      <c r="G212" s="23">
        <v>20.82</v>
      </c>
    </row>
    <row r="213" spans="1:7" x14ac:dyDescent="0.2">
      <c r="A213" s="11" t="s">
        <v>116</v>
      </c>
      <c r="B213" s="10">
        <v>0</v>
      </c>
      <c r="C213" s="32">
        <f>B213*180</f>
        <v>0</v>
      </c>
      <c r="D213" s="35">
        <f t="shared" si="30"/>
        <v>0</v>
      </c>
      <c r="E213" s="53">
        <v>6.7</v>
      </c>
      <c r="F213" s="23">
        <v>482</v>
      </c>
      <c r="G213" s="23">
        <v>328.73</v>
      </c>
    </row>
    <row r="214" spans="1:7" x14ac:dyDescent="0.2">
      <c r="A214" s="11" t="s">
        <v>117</v>
      </c>
      <c r="B214" s="10">
        <v>0</v>
      </c>
      <c r="C214" s="32">
        <f>B214*180</f>
        <v>0</v>
      </c>
      <c r="D214" s="35">
        <f>C214*60/100</f>
        <v>0</v>
      </c>
      <c r="E214" s="53">
        <v>0</v>
      </c>
      <c r="F214" s="23">
        <v>0</v>
      </c>
      <c r="G214" s="23">
        <v>0</v>
      </c>
    </row>
    <row r="215" spans="1:7" x14ac:dyDescent="0.2">
      <c r="A215" s="11" t="s">
        <v>118</v>
      </c>
      <c r="B215" s="10">
        <v>0</v>
      </c>
      <c r="C215" s="32">
        <f>B215*180</f>
        <v>0</v>
      </c>
      <c r="D215" s="35">
        <f t="shared" si="30"/>
        <v>0</v>
      </c>
      <c r="E215" s="53">
        <v>1.44</v>
      </c>
      <c r="F215" s="33">
        <v>69</v>
      </c>
      <c r="G215" s="23">
        <v>51.67</v>
      </c>
    </row>
    <row r="216" spans="1:7" x14ac:dyDescent="0.2">
      <c r="A216" s="11" t="s">
        <v>119</v>
      </c>
      <c r="B216" s="10">
        <v>0</v>
      </c>
      <c r="C216" s="32">
        <f t="shared" ref="C216" si="31">B216*180</f>
        <v>0</v>
      </c>
      <c r="D216" s="35">
        <f t="shared" si="30"/>
        <v>0</v>
      </c>
      <c r="E216" s="53">
        <v>0</v>
      </c>
      <c r="F216" s="23">
        <v>0</v>
      </c>
      <c r="G216" s="23">
        <v>0</v>
      </c>
    </row>
    <row r="217" spans="1:7" x14ac:dyDescent="0.2">
      <c r="A217" s="11" t="s">
        <v>400</v>
      </c>
      <c r="B217" s="10">
        <v>0</v>
      </c>
      <c r="C217" s="32">
        <f t="shared" ref="C217" si="32">B217*180</f>
        <v>0</v>
      </c>
      <c r="D217" s="35">
        <f t="shared" ref="D217" si="33">C217*80/100</f>
        <v>0</v>
      </c>
      <c r="E217" s="53">
        <v>0</v>
      </c>
      <c r="F217" s="23">
        <v>0</v>
      </c>
      <c r="G217" s="23">
        <v>0</v>
      </c>
    </row>
    <row r="218" spans="1:7" x14ac:dyDescent="0.2">
      <c r="A218" s="11" t="s">
        <v>120</v>
      </c>
      <c r="B218" s="10">
        <v>0</v>
      </c>
      <c r="C218" s="32">
        <f>B218*180</f>
        <v>0</v>
      </c>
      <c r="D218" s="35">
        <f t="shared" si="30"/>
        <v>0</v>
      </c>
      <c r="E218" s="53">
        <v>0.42</v>
      </c>
      <c r="F218" s="23">
        <v>16</v>
      </c>
      <c r="G218" s="23">
        <v>9.93</v>
      </c>
    </row>
    <row r="219" spans="1:7" x14ac:dyDescent="0.2">
      <c r="A219" s="11" t="s">
        <v>121</v>
      </c>
      <c r="B219" s="10">
        <v>0</v>
      </c>
      <c r="C219" s="32">
        <f>B219*180</f>
        <v>0</v>
      </c>
      <c r="D219" s="35">
        <f t="shared" si="30"/>
        <v>0</v>
      </c>
      <c r="E219" s="53">
        <v>2.21</v>
      </c>
      <c r="F219" s="23">
        <v>147</v>
      </c>
      <c r="G219" s="23">
        <v>107.96</v>
      </c>
    </row>
    <row r="220" spans="1:7" x14ac:dyDescent="0.2">
      <c r="A220" s="11" t="s">
        <v>122</v>
      </c>
      <c r="B220" s="10">
        <v>0</v>
      </c>
      <c r="C220" s="32">
        <f t="shared" ref="C220:C237" si="34">B220*180</f>
        <v>0</v>
      </c>
      <c r="D220" s="35">
        <f t="shared" si="30"/>
        <v>0</v>
      </c>
      <c r="E220" s="53">
        <v>0.79</v>
      </c>
      <c r="F220" s="23">
        <v>104</v>
      </c>
      <c r="G220" s="23">
        <v>73.91</v>
      </c>
    </row>
    <row r="221" spans="1:7" x14ac:dyDescent="0.2">
      <c r="A221" s="11" t="s">
        <v>123</v>
      </c>
      <c r="B221" s="10">
        <v>0</v>
      </c>
      <c r="C221" s="32">
        <f>B221*180</f>
        <v>0</v>
      </c>
      <c r="D221" s="35">
        <f>C221*60/100</f>
        <v>0</v>
      </c>
      <c r="E221" s="53">
        <v>0.13</v>
      </c>
      <c r="F221" s="23">
        <v>12</v>
      </c>
      <c r="G221" s="23">
        <v>4.75</v>
      </c>
    </row>
    <row r="222" spans="1:7" x14ac:dyDescent="0.2">
      <c r="A222" s="11" t="s">
        <v>124</v>
      </c>
      <c r="B222" s="10">
        <v>0</v>
      </c>
      <c r="C222" s="32">
        <f t="shared" si="34"/>
        <v>0</v>
      </c>
      <c r="D222" s="35">
        <f t="shared" si="30"/>
        <v>0</v>
      </c>
      <c r="E222" s="53">
        <v>3.3</v>
      </c>
      <c r="F222" s="23">
        <v>218</v>
      </c>
      <c r="G222" s="23">
        <v>159.43</v>
      </c>
    </row>
    <row r="223" spans="1:7" x14ac:dyDescent="0.2">
      <c r="A223" s="11" t="s">
        <v>125</v>
      </c>
      <c r="B223" s="10">
        <v>0</v>
      </c>
      <c r="C223" s="32">
        <f t="shared" si="34"/>
        <v>0</v>
      </c>
      <c r="D223" s="35">
        <f>C223*60/100</f>
        <v>0</v>
      </c>
      <c r="E223" s="53">
        <v>0</v>
      </c>
      <c r="F223" s="23">
        <v>0</v>
      </c>
      <c r="G223" s="23">
        <v>0</v>
      </c>
    </row>
    <row r="224" spans="1:7" x14ac:dyDescent="0.2">
      <c r="A224" s="11" t="s">
        <v>126</v>
      </c>
      <c r="B224" s="53">
        <v>0.6472</v>
      </c>
      <c r="C224" s="32">
        <f t="shared" si="34"/>
        <v>116.496</v>
      </c>
      <c r="D224" s="35">
        <f t="shared" si="30"/>
        <v>93.196799999999996</v>
      </c>
      <c r="E224" s="53">
        <v>0.28999999999999998</v>
      </c>
      <c r="F224" s="23">
        <v>17</v>
      </c>
      <c r="G224" s="23">
        <v>10.7</v>
      </c>
    </row>
    <row r="225" spans="1:8" x14ac:dyDescent="0.2">
      <c r="A225" s="11" t="s">
        <v>127</v>
      </c>
      <c r="B225" s="10">
        <v>0</v>
      </c>
      <c r="C225" s="32">
        <f t="shared" si="34"/>
        <v>0</v>
      </c>
      <c r="D225" s="35">
        <f t="shared" si="30"/>
        <v>0</v>
      </c>
      <c r="E225" s="53">
        <v>0.63</v>
      </c>
      <c r="F225" s="23">
        <v>109</v>
      </c>
      <c r="G225" s="23">
        <v>79.069999999999993</v>
      </c>
    </row>
    <row r="226" spans="1:8" x14ac:dyDescent="0.2">
      <c r="A226" s="11" t="s">
        <v>128</v>
      </c>
      <c r="B226" s="10">
        <v>0</v>
      </c>
      <c r="C226" s="32">
        <f>B226*180</f>
        <v>0</v>
      </c>
      <c r="D226" s="35">
        <f>C226*60/100</f>
        <v>0</v>
      </c>
      <c r="E226" s="53">
        <v>0</v>
      </c>
      <c r="F226" s="23">
        <v>0</v>
      </c>
      <c r="G226" s="23">
        <v>0</v>
      </c>
    </row>
    <row r="227" spans="1:8" x14ac:dyDescent="0.2">
      <c r="A227" s="11" t="s">
        <v>129</v>
      </c>
      <c r="B227" s="10">
        <v>0</v>
      </c>
      <c r="C227" s="32">
        <f t="shared" si="34"/>
        <v>0</v>
      </c>
      <c r="D227" s="35">
        <f t="shared" si="30"/>
        <v>0</v>
      </c>
      <c r="E227" s="53">
        <v>4.08</v>
      </c>
      <c r="F227" s="23">
        <v>423</v>
      </c>
      <c r="G227" s="23">
        <v>287.23</v>
      </c>
    </row>
    <row r="228" spans="1:8" x14ac:dyDescent="0.2">
      <c r="A228" s="11" t="s">
        <v>130</v>
      </c>
      <c r="B228" s="10">
        <v>0</v>
      </c>
      <c r="C228" s="32">
        <f>B228*180</f>
        <v>0</v>
      </c>
      <c r="D228" s="35">
        <f>C228*60/100</f>
        <v>0</v>
      </c>
      <c r="E228" s="53">
        <v>0</v>
      </c>
      <c r="F228" s="23">
        <v>0</v>
      </c>
      <c r="G228" s="23">
        <v>0</v>
      </c>
    </row>
    <row r="229" spans="1:8" x14ac:dyDescent="0.2">
      <c r="A229" s="11" t="s">
        <v>131</v>
      </c>
      <c r="B229" s="10">
        <v>0</v>
      </c>
      <c r="C229" s="32">
        <f t="shared" si="34"/>
        <v>0</v>
      </c>
      <c r="D229" s="35">
        <f t="shared" si="30"/>
        <v>0</v>
      </c>
      <c r="E229" s="53">
        <v>1.39</v>
      </c>
      <c r="F229" s="23">
        <v>118</v>
      </c>
      <c r="G229" s="23">
        <v>88.62</v>
      </c>
    </row>
    <row r="230" spans="1:8" x14ac:dyDescent="0.2">
      <c r="A230" s="11" t="s">
        <v>132</v>
      </c>
      <c r="B230" s="10">
        <v>0</v>
      </c>
      <c r="C230" s="32">
        <f t="shared" si="34"/>
        <v>0</v>
      </c>
      <c r="D230" s="35">
        <f t="shared" si="30"/>
        <v>0</v>
      </c>
      <c r="E230" s="53">
        <v>1.35</v>
      </c>
      <c r="F230" s="23">
        <v>144</v>
      </c>
      <c r="G230" s="23">
        <v>111.03</v>
      </c>
    </row>
    <row r="231" spans="1:8" x14ac:dyDescent="0.2">
      <c r="A231" s="11" t="s">
        <v>133</v>
      </c>
      <c r="B231" s="10">
        <v>0</v>
      </c>
      <c r="C231" s="32">
        <f t="shared" si="34"/>
        <v>0</v>
      </c>
      <c r="D231" s="35">
        <f t="shared" si="30"/>
        <v>0</v>
      </c>
      <c r="E231" s="53">
        <v>0.1</v>
      </c>
      <c r="F231" s="23">
        <v>16</v>
      </c>
      <c r="G231" s="23">
        <v>11</v>
      </c>
    </row>
    <row r="232" spans="1:8" s="20" customFormat="1" x14ac:dyDescent="0.2">
      <c r="A232" s="11" t="s">
        <v>134</v>
      </c>
      <c r="B232" s="10">
        <v>0</v>
      </c>
      <c r="C232" s="32">
        <f t="shared" si="34"/>
        <v>0</v>
      </c>
      <c r="D232" s="35">
        <f t="shared" si="30"/>
        <v>0</v>
      </c>
      <c r="E232" s="62">
        <v>0.31</v>
      </c>
      <c r="F232" s="23">
        <v>83</v>
      </c>
      <c r="G232" s="33">
        <v>60.08</v>
      </c>
    </row>
    <row r="233" spans="1:8" x14ac:dyDescent="0.2">
      <c r="A233" s="11" t="s">
        <v>135</v>
      </c>
      <c r="B233" s="53">
        <v>2.5604</v>
      </c>
      <c r="C233" s="32">
        <f t="shared" si="34"/>
        <v>460.87200000000001</v>
      </c>
      <c r="D233" s="35">
        <f t="shared" si="30"/>
        <v>368.69760000000002</v>
      </c>
      <c r="E233" s="53">
        <v>0.73</v>
      </c>
      <c r="F233" s="23">
        <v>32</v>
      </c>
      <c r="G233" s="23">
        <v>22.51</v>
      </c>
    </row>
    <row r="234" spans="1:8" x14ac:dyDescent="0.2">
      <c r="A234" s="11" t="s">
        <v>136</v>
      </c>
      <c r="B234" s="10">
        <v>0</v>
      </c>
      <c r="C234" s="32">
        <f t="shared" si="34"/>
        <v>0</v>
      </c>
      <c r="D234" s="35">
        <f t="shared" si="30"/>
        <v>0</v>
      </c>
      <c r="E234" s="53">
        <v>1.44</v>
      </c>
      <c r="F234" s="23">
        <v>124</v>
      </c>
      <c r="G234" s="23">
        <v>93.3</v>
      </c>
    </row>
    <row r="235" spans="1:8" x14ac:dyDescent="0.2">
      <c r="A235" s="11" t="s">
        <v>137</v>
      </c>
      <c r="B235" s="10">
        <v>0</v>
      </c>
      <c r="C235" s="32">
        <f t="shared" si="34"/>
        <v>0</v>
      </c>
      <c r="D235" s="35">
        <f>C235*60/100</f>
        <v>0</v>
      </c>
      <c r="E235" s="53">
        <v>0.73</v>
      </c>
      <c r="F235" s="23">
        <v>33</v>
      </c>
      <c r="G235" s="23">
        <v>9.26</v>
      </c>
    </row>
    <row r="236" spans="1:8" x14ac:dyDescent="0.2">
      <c r="A236" s="11" t="s">
        <v>138</v>
      </c>
      <c r="B236" s="10">
        <v>0</v>
      </c>
      <c r="C236" s="32">
        <f t="shared" si="34"/>
        <v>0</v>
      </c>
      <c r="D236" s="35">
        <f t="shared" si="30"/>
        <v>0</v>
      </c>
      <c r="E236" s="53">
        <v>0</v>
      </c>
      <c r="F236" s="23">
        <v>0</v>
      </c>
      <c r="G236" s="23">
        <v>0</v>
      </c>
    </row>
    <row r="237" spans="1:8" x14ac:dyDescent="0.2">
      <c r="A237" s="11" t="s">
        <v>139</v>
      </c>
      <c r="B237" s="10">
        <v>0</v>
      </c>
      <c r="C237" s="32">
        <f t="shared" si="34"/>
        <v>0</v>
      </c>
      <c r="D237" s="35">
        <f t="shared" si="30"/>
        <v>0</v>
      </c>
      <c r="E237" s="53">
        <v>0</v>
      </c>
      <c r="F237" s="23">
        <v>0</v>
      </c>
      <c r="G237" s="23">
        <v>0</v>
      </c>
    </row>
    <row r="238" spans="1:8" x14ac:dyDescent="0.2">
      <c r="A238" s="11" t="s">
        <v>140</v>
      </c>
      <c r="B238" s="10">
        <v>0</v>
      </c>
      <c r="C238" s="32">
        <f t="shared" ref="C238:C247" si="35">B238*180</f>
        <v>0</v>
      </c>
      <c r="D238" s="35">
        <f t="shared" si="30"/>
        <v>0</v>
      </c>
      <c r="E238" s="53">
        <v>0.15</v>
      </c>
      <c r="F238" s="23">
        <v>14</v>
      </c>
      <c r="G238" s="23">
        <v>11.07</v>
      </c>
    </row>
    <row r="239" spans="1:8" x14ac:dyDescent="0.2">
      <c r="A239" s="11" t="s">
        <v>141</v>
      </c>
      <c r="B239" s="10">
        <v>0</v>
      </c>
      <c r="C239" s="32">
        <f t="shared" si="35"/>
        <v>0</v>
      </c>
      <c r="D239" s="35">
        <f>C239*60/100</f>
        <v>0</v>
      </c>
      <c r="E239" s="53">
        <v>0</v>
      </c>
      <c r="F239" s="23">
        <v>0</v>
      </c>
      <c r="G239" s="23">
        <v>0</v>
      </c>
    </row>
    <row r="240" spans="1:8" x14ac:dyDescent="0.2">
      <c r="A240" s="11" t="s">
        <v>142</v>
      </c>
      <c r="B240" s="53">
        <v>5.4231999999999996</v>
      </c>
      <c r="C240" s="32">
        <f t="shared" si="35"/>
        <v>976.17599999999993</v>
      </c>
      <c r="D240" s="35">
        <f t="shared" si="30"/>
        <v>780.94079999999985</v>
      </c>
      <c r="E240" s="53">
        <v>0.04</v>
      </c>
      <c r="F240" s="23">
        <v>4</v>
      </c>
      <c r="G240" s="23">
        <v>0</v>
      </c>
      <c r="H240" s="20"/>
    </row>
    <row r="241" spans="1:7" x14ac:dyDescent="0.2">
      <c r="A241" s="11" t="s">
        <v>143</v>
      </c>
      <c r="B241" s="10">
        <v>0</v>
      </c>
      <c r="C241" s="32">
        <f t="shared" si="35"/>
        <v>0</v>
      </c>
      <c r="D241" s="35">
        <f>C241*80/100</f>
        <v>0</v>
      </c>
      <c r="E241" s="53">
        <v>4.6500000000000004</v>
      </c>
      <c r="F241" s="23">
        <v>274</v>
      </c>
      <c r="G241" s="23">
        <v>197.31</v>
      </c>
    </row>
    <row r="242" spans="1:7" x14ac:dyDescent="0.2">
      <c r="A242" s="11" t="s">
        <v>144</v>
      </c>
      <c r="B242" s="53">
        <v>3.8081</v>
      </c>
      <c r="C242" s="32">
        <f>B242*190</f>
        <v>723.53899999999999</v>
      </c>
      <c r="D242" s="35">
        <f t="shared" si="30"/>
        <v>578.83119999999997</v>
      </c>
      <c r="E242" s="53">
        <v>3.1</v>
      </c>
      <c r="F242" s="23">
        <v>1188</v>
      </c>
      <c r="G242" s="23">
        <v>851.71</v>
      </c>
    </row>
    <row r="243" spans="1:7" x14ac:dyDescent="0.2">
      <c r="A243" s="11" t="s">
        <v>145</v>
      </c>
      <c r="B243" s="10">
        <v>0</v>
      </c>
      <c r="C243" s="32">
        <f>B243*190</f>
        <v>0</v>
      </c>
      <c r="D243" s="35">
        <f t="shared" si="30"/>
        <v>0</v>
      </c>
      <c r="E243" s="53">
        <v>2.7</v>
      </c>
      <c r="F243" s="23">
        <v>405</v>
      </c>
      <c r="G243" s="23">
        <v>266.81</v>
      </c>
    </row>
    <row r="244" spans="1:7" x14ac:dyDescent="0.2">
      <c r="A244" s="11" t="s">
        <v>146</v>
      </c>
      <c r="B244" s="10">
        <v>0</v>
      </c>
      <c r="C244" s="32">
        <f t="shared" si="35"/>
        <v>0</v>
      </c>
      <c r="D244" s="35">
        <f t="shared" si="30"/>
        <v>0</v>
      </c>
      <c r="E244" s="53">
        <v>0.43</v>
      </c>
      <c r="F244" s="23">
        <v>39</v>
      </c>
      <c r="G244" s="23">
        <v>27.42</v>
      </c>
    </row>
    <row r="245" spans="1:7" x14ac:dyDescent="0.2">
      <c r="A245" s="11" t="s">
        <v>147</v>
      </c>
      <c r="B245" s="10">
        <v>0</v>
      </c>
      <c r="C245" s="32">
        <f t="shared" si="35"/>
        <v>0</v>
      </c>
      <c r="D245" s="35">
        <f t="shared" si="30"/>
        <v>0</v>
      </c>
      <c r="E245" s="53">
        <v>2.54</v>
      </c>
      <c r="F245" s="23">
        <v>174</v>
      </c>
      <c r="G245" s="23">
        <v>128.65</v>
      </c>
    </row>
    <row r="246" spans="1:7" x14ac:dyDescent="0.2">
      <c r="A246" s="11" t="s">
        <v>399</v>
      </c>
      <c r="B246" s="10">
        <v>0</v>
      </c>
      <c r="C246" s="32">
        <f t="shared" ref="C246" si="36">B246*180</f>
        <v>0</v>
      </c>
      <c r="D246" s="35">
        <f t="shared" ref="D246" si="37">C246*80/100</f>
        <v>0</v>
      </c>
      <c r="E246" s="53">
        <v>2.64</v>
      </c>
      <c r="F246" s="23">
        <v>247</v>
      </c>
      <c r="G246" s="23">
        <v>162.74</v>
      </c>
    </row>
    <row r="247" spans="1:7" x14ac:dyDescent="0.2">
      <c r="A247" s="11" t="s">
        <v>384</v>
      </c>
      <c r="B247" s="53">
        <v>16.496700000000001</v>
      </c>
      <c r="C247" s="32">
        <f t="shared" si="35"/>
        <v>2969.4059999999999</v>
      </c>
      <c r="D247" s="35">
        <f t="shared" si="30"/>
        <v>2375.5247999999997</v>
      </c>
      <c r="E247" s="53">
        <v>4.4400000000000004</v>
      </c>
      <c r="F247" s="23">
        <v>300</v>
      </c>
      <c r="G247" s="23">
        <v>196.83</v>
      </c>
    </row>
    <row r="248" spans="1:7" x14ac:dyDescent="0.2">
      <c r="A248" s="11" t="s">
        <v>148</v>
      </c>
      <c r="B248" s="10">
        <v>0</v>
      </c>
      <c r="C248" s="32">
        <f t="shared" ref="C248:C252" si="38">B248*180</f>
        <v>0</v>
      </c>
      <c r="D248" s="35">
        <f t="shared" si="30"/>
        <v>0</v>
      </c>
      <c r="E248" s="53">
        <v>0.46</v>
      </c>
      <c r="F248" s="23">
        <v>69</v>
      </c>
      <c r="G248" s="23">
        <v>50.35</v>
      </c>
    </row>
    <row r="249" spans="1:7" x14ac:dyDescent="0.2">
      <c r="A249" s="11" t="s">
        <v>149</v>
      </c>
      <c r="B249" s="10">
        <v>0</v>
      </c>
      <c r="C249" s="32">
        <f t="shared" si="38"/>
        <v>0</v>
      </c>
      <c r="D249" s="35">
        <f t="shared" si="30"/>
        <v>0</v>
      </c>
      <c r="E249" s="53">
        <v>0.54</v>
      </c>
      <c r="F249" s="23">
        <v>28</v>
      </c>
      <c r="G249" s="23">
        <v>20.309999999999999</v>
      </c>
    </row>
    <row r="250" spans="1:7" x14ac:dyDescent="0.2">
      <c r="A250" s="11" t="s">
        <v>150</v>
      </c>
      <c r="B250" s="10">
        <v>0</v>
      </c>
      <c r="C250" s="32">
        <f t="shared" si="38"/>
        <v>0</v>
      </c>
      <c r="D250" s="35">
        <f t="shared" si="30"/>
        <v>0</v>
      </c>
      <c r="E250" s="53">
        <v>0</v>
      </c>
      <c r="F250" s="23">
        <v>0</v>
      </c>
      <c r="G250" s="23">
        <v>0</v>
      </c>
    </row>
    <row r="251" spans="1:7" x14ac:dyDescent="0.2">
      <c r="A251" s="11" t="s">
        <v>151</v>
      </c>
      <c r="B251" s="10">
        <v>0</v>
      </c>
      <c r="C251" s="32">
        <f t="shared" si="38"/>
        <v>0</v>
      </c>
      <c r="D251" s="35">
        <f t="shared" si="30"/>
        <v>0</v>
      </c>
      <c r="E251" s="53">
        <v>0</v>
      </c>
      <c r="F251" s="23">
        <v>0</v>
      </c>
      <c r="G251" s="23">
        <v>0</v>
      </c>
    </row>
    <row r="252" spans="1:7" x14ac:dyDescent="0.2">
      <c r="A252" s="11" t="s">
        <v>152</v>
      </c>
      <c r="B252" s="10">
        <v>0</v>
      </c>
      <c r="C252" s="32">
        <f t="shared" si="38"/>
        <v>0</v>
      </c>
      <c r="D252" s="35">
        <f t="shared" si="30"/>
        <v>0</v>
      </c>
      <c r="E252" s="53">
        <v>0</v>
      </c>
      <c r="F252" s="23">
        <v>0</v>
      </c>
      <c r="G252" s="23">
        <v>0</v>
      </c>
    </row>
    <row r="253" spans="1:7" x14ac:dyDescent="0.2">
      <c r="A253" s="11" t="s">
        <v>153</v>
      </c>
      <c r="B253" s="10">
        <v>0</v>
      </c>
      <c r="C253" s="32">
        <f t="shared" ref="C253:C262" si="39">B253*180</f>
        <v>0</v>
      </c>
      <c r="D253" s="35">
        <f t="shared" si="30"/>
        <v>0</v>
      </c>
      <c r="E253" s="53">
        <v>0.79</v>
      </c>
      <c r="F253" s="23">
        <v>59</v>
      </c>
      <c r="G253" s="23">
        <v>42.19</v>
      </c>
    </row>
    <row r="254" spans="1:7" x14ac:dyDescent="0.2">
      <c r="A254" s="11" t="s">
        <v>154</v>
      </c>
      <c r="B254" s="10">
        <v>0</v>
      </c>
      <c r="C254" s="32">
        <f t="shared" si="39"/>
        <v>0</v>
      </c>
      <c r="D254" s="35">
        <f t="shared" si="30"/>
        <v>0</v>
      </c>
      <c r="E254" s="53">
        <v>3.58</v>
      </c>
      <c r="F254" s="23">
        <v>473</v>
      </c>
      <c r="G254" s="23">
        <v>346.46</v>
      </c>
    </row>
    <row r="255" spans="1:7" x14ac:dyDescent="0.2">
      <c r="A255" s="11" t="s">
        <v>155</v>
      </c>
      <c r="B255" s="10">
        <v>0</v>
      </c>
      <c r="C255" s="32">
        <f t="shared" si="39"/>
        <v>0</v>
      </c>
      <c r="D255" s="35">
        <f t="shared" si="30"/>
        <v>0</v>
      </c>
      <c r="E255" s="53">
        <v>0.24</v>
      </c>
      <c r="F255" s="23">
        <v>20</v>
      </c>
      <c r="G255" s="23">
        <v>15</v>
      </c>
    </row>
    <row r="256" spans="1:7" x14ac:dyDescent="0.2">
      <c r="A256" s="11" t="s">
        <v>156</v>
      </c>
      <c r="B256" s="10">
        <v>0</v>
      </c>
      <c r="C256" s="32">
        <f t="shared" si="39"/>
        <v>0</v>
      </c>
      <c r="D256" s="35">
        <f t="shared" si="30"/>
        <v>0</v>
      </c>
      <c r="E256" s="53">
        <v>1.01</v>
      </c>
      <c r="F256" s="23">
        <v>111</v>
      </c>
      <c r="G256" s="23">
        <v>78.75</v>
      </c>
    </row>
    <row r="257" spans="1:7" x14ac:dyDescent="0.2">
      <c r="A257" s="11" t="s">
        <v>157</v>
      </c>
      <c r="B257" s="10">
        <v>0</v>
      </c>
      <c r="C257" s="32">
        <f t="shared" si="39"/>
        <v>0</v>
      </c>
      <c r="D257" s="35">
        <f t="shared" si="30"/>
        <v>0</v>
      </c>
      <c r="E257" s="53">
        <v>0</v>
      </c>
      <c r="F257" s="23">
        <v>0</v>
      </c>
      <c r="G257" s="23">
        <v>0</v>
      </c>
    </row>
    <row r="258" spans="1:7" x14ac:dyDescent="0.2">
      <c r="A258" s="11" t="s">
        <v>158</v>
      </c>
      <c r="B258" s="10">
        <v>0</v>
      </c>
      <c r="C258" s="32">
        <f>B258*190</f>
        <v>0</v>
      </c>
      <c r="D258" s="35">
        <f t="shared" si="30"/>
        <v>0</v>
      </c>
      <c r="E258" s="53">
        <v>14.62</v>
      </c>
      <c r="F258" s="23">
        <v>1863</v>
      </c>
      <c r="G258" s="23">
        <v>1327.27</v>
      </c>
    </row>
    <row r="259" spans="1:7" x14ac:dyDescent="0.2">
      <c r="A259" s="11" t="s">
        <v>159</v>
      </c>
      <c r="B259" s="10">
        <v>0</v>
      </c>
      <c r="C259" s="32">
        <f>B259*190</f>
        <v>0</v>
      </c>
      <c r="D259" s="35">
        <f>C259*60/100</f>
        <v>0</v>
      </c>
      <c r="E259" s="53">
        <v>1.23</v>
      </c>
      <c r="F259" s="23">
        <v>53</v>
      </c>
      <c r="G259" s="23">
        <v>16.350000000000001</v>
      </c>
    </row>
    <row r="260" spans="1:7" x14ac:dyDescent="0.2">
      <c r="A260" s="11" t="s">
        <v>160</v>
      </c>
      <c r="B260" s="10">
        <v>0</v>
      </c>
      <c r="C260" s="32">
        <f t="shared" si="39"/>
        <v>0</v>
      </c>
      <c r="D260" s="35">
        <f t="shared" si="30"/>
        <v>0</v>
      </c>
      <c r="E260" s="53">
        <v>3.12</v>
      </c>
      <c r="F260" s="23">
        <v>355</v>
      </c>
      <c r="G260" s="23">
        <v>237.13</v>
      </c>
    </row>
    <row r="261" spans="1:7" x14ac:dyDescent="0.2">
      <c r="A261" s="11" t="s">
        <v>161</v>
      </c>
      <c r="B261" s="10">
        <v>0</v>
      </c>
      <c r="C261" s="32">
        <f t="shared" si="39"/>
        <v>0</v>
      </c>
      <c r="D261" s="35">
        <f t="shared" si="30"/>
        <v>0</v>
      </c>
      <c r="E261" s="62">
        <v>2.16</v>
      </c>
      <c r="F261" s="33">
        <v>213</v>
      </c>
      <c r="G261" s="23">
        <v>153.38</v>
      </c>
    </row>
    <row r="262" spans="1:7" x14ac:dyDescent="0.2">
      <c r="A262" s="11" t="s">
        <v>162</v>
      </c>
      <c r="B262" s="10">
        <v>0</v>
      </c>
      <c r="C262" s="32">
        <f t="shared" si="39"/>
        <v>0</v>
      </c>
      <c r="D262" s="35">
        <f t="shared" si="30"/>
        <v>0</v>
      </c>
      <c r="E262" s="62">
        <v>0.32</v>
      </c>
      <c r="F262" s="33">
        <v>25</v>
      </c>
      <c r="G262" s="23">
        <v>17.079999999999998</v>
      </c>
    </row>
    <row r="263" spans="1:7" x14ac:dyDescent="0.2">
      <c r="A263" s="16" t="s">
        <v>163</v>
      </c>
      <c r="B263" s="41">
        <f t="shared" ref="B263:G263" si="40">SUM(B209:B262)</f>
        <v>28.935600000000001</v>
      </c>
      <c r="C263" s="42">
        <f t="shared" si="40"/>
        <v>5246.4889999999996</v>
      </c>
      <c r="D263" s="43">
        <f t="shared" si="40"/>
        <v>4197.1911999999993</v>
      </c>
      <c r="E263" s="41">
        <f t="shared" si="40"/>
        <v>78.429999999999993</v>
      </c>
      <c r="F263" s="42">
        <f t="shared" si="40"/>
        <v>8312</v>
      </c>
      <c r="G263" s="42">
        <f t="shared" si="40"/>
        <v>5838.26</v>
      </c>
    </row>
    <row r="264" spans="1:7" x14ac:dyDescent="0.2">
      <c r="A264" s="11" t="s">
        <v>164</v>
      </c>
      <c r="B264" s="53">
        <v>3.3668</v>
      </c>
      <c r="C264" s="32">
        <f>B264*195</f>
        <v>656.52599999999995</v>
      </c>
      <c r="D264" s="35">
        <f t="shared" ref="D264:D309" si="41">C264*80/100</f>
        <v>525.22079999999994</v>
      </c>
      <c r="E264" s="62">
        <v>7.72</v>
      </c>
      <c r="F264" s="23">
        <v>625</v>
      </c>
      <c r="G264" s="23">
        <v>428</v>
      </c>
    </row>
    <row r="265" spans="1:7" x14ac:dyDescent="0.2">
      <c r="A265" s="11" t="s">
        <v>165</v>
      </c>
      <c r="B265" s="10">
        <v>0</v>
      </c>
      <c r="C265" s="32">
        <f t="shared" ref="C265:C285" si="42">B265*195</f>
        <v>0</v>
      </c>
      <c r="D265" s="35">
        <f t="shared" si="41"/>
        <v>0</v>
      </c>
      <c r="E265" s="62">
        <v>1.84</v>
      </c>
      <c r="F265" s="23">
        <v>134</v>
      </c>
      <c r="G265" s="23">
        <v>96</v>
      </c>
    </row>
    <row r="266" spans="1:7" x14ac:dyDescent="0.2">
      <c r="A266" s="11" t="s">
        <v>166</v>
      </c>
      <c r="B266" s="53">
        <v>14.5814</v>
      </c>
      <c r="C266" s="32">
        <f>B266*195</f>
        <v>2843.373</v>
      </c>
      <c r="D266" s="35">
        <f t="shared" ref="D266" si="43">C266*80/100</f>
        <v>2274.6983999999998</v>
      </c>
      <c r="E266" s="62">
        <v>0.77</v>
      </c>
      <c r="F266" s="23">
        <v>78</v>
      </c>
      <c r="G266" s="23">
        <v>59</v>
      </c>
    </row>
    <row r="267" spans="1:7" x14ac:dyDescent="0.2">
      <c r="A267" s="11" t="s">
        <v>391</v>
      </c>
      <c r="B267" s="10">
        <v>0</v>
      </c>
      <c r="C267" s="32">
        <f t="shared" si="42"/>
        <v>0</v>
      </c>
      <c r="D267" s="35">
        <f t="shared" si="41"/>
        <v>0</v>
      </c>
      <c r="E267" s="62">
        <v>0.56999999999999995</v>
      </c>
      <c r="F267" s="23">
        <v>48</v>
      </c>
      <c r="G267" s="23">
        <v>67</v>
      </c>
    </row>
    <row r="268" spans="1:7" x14ac:dyDescent="0.2">
      <c r="A268" s="11" t="s">
        <v>392</v>
      </c>
      <c r="B268" s="10">
        <v>0</v>
      </c>
      <c r="C268" s="32">
        <f t="shared" si="42"/>
        <v>0</v>
      </c>
      <c r="D268" s="35">
        <f t="shared" si="41"/>
        <v>0</v>
      </c>
      <c r="E268" s="62">
        <v>0</v>
      </c>
      <c r="F268" s="23">
        <v>0</v>
      </c>
      <c r="G268" s="23">
        <v>0</v>
      </c>
    </row>
    <row r="269" spans="1:7" x14ac:dyDescent="0.2">
      <c r="A269" s="11" t="s">
        <v>419</v>
      </c>
      <c r="B269" s="53">
        <v>1.3299999999999999E-2</v>
      </c>
      <c r="C269" s="32">
        <f t="shared" ref="C269" si="44">B269*195</f>
        <v>2.5934999999999997</v>
      </c>
      <c r="D269" s="35">
        <f t="shared" si="41"/>
        <v>2.0747999999999998</v>
      </c>
      <c r="E269" s="62">
        <v>0</v>
      </c>
      <c r="F269" s="23">
        <v>0</v>
      </c>
      <c r="G269" s="23">
        <v>0</v>
      </c>
    </row>
    <row r="270" spans="1:7" x14ac:dyDescent="0.2">
      <c r="A270" s="11" t="s">
        <v>167</v>
      </c>
      <c r="B270" s="53">
        <v>0.23169999999999999</v>
      </c>
      <c r="C270" s="32">
        <f t="shared" si="42"/>
        <v>45.1815</v>
      </c>
      <c r="D270" s="35">
        <f t="shared" si="41"/>
        <v>36.145200000000003</v>
      </c>
      <c r="E270" s="62">
        <v>4.38</v>
      </c>
      <c r="F270" s="23">
        <v>676</v>
      </c>
      <c r="G270" s="23">
        <v>906</v>
      </c>
    </row>
    <row r="271" spans="1:7" x14ac:dyDescent="0.2">
      <c r="A271" s="11" t="s">
        <v>168</v>
      </c>
      <c r="B271" s="53">
        <v>0.42320000000000002</v>
      </c>
      <c r="C271" s="32">
        <f t="shared" si="42"/>
        <v>82.524000000000001</v>
      </c>
      <c r="D271" s="35">
        <f t="shared" si="41"/>
        <v>66.019199999999998</v>
      </c>
      <c r="E271" s="62">
        <f t="shared" ref="E271:E300" si="45">F271/195</f>
        <v>0</v>
      </c>
      <c r="F271" s="23">
        <v>0</v>
      </c>
      <c r="G271" s="23">
        <f t="shared" ref="G271:G300" si="46">F271*80/100</f>
        <v>0</v>
      </c>
    </row>
    <row r="272" spans="1:7" x14ac:dyDescent="0.2">
      <c r="A272" s="11" t="s">
        <v>420</v>
      </c>
      <c r="B272" s="53">
        <v>0.1464</v>
      </c>
      <c r="C272" s="32">
        <f t="shared" ref="C272" si="47">B272*195</f>
        <v>28.548000000000002</v>
      </c>
      <c r="D272" s="35">
        <f t="shared" ref="D272" si="48">C272*80/100</f>
        <v>22.8384</v>
      </c>
      <c r="E272" s="62">
        <v>0</v>
      </c>
      <c r="F272" s="23">
        <v>0</v>
      </c>
      <c r="G272" s="23">
        <v>0</v>
      </c>
    </row>
    <row r="273" spans="1:7" x14ac:dyDescent="0.2">
      <c r="A273" s="11" t="s">
        <v>169</v>
      </c>
      <c r="B273" s="10">
        <v>0</v>
      </c>
      <c r="C273" s="32">
        <f t="shared" si="42"/>
        <v>0</v>
      </c>
      <c r="D273" s="35">
        <f t="shared" si="41"/>
        <v>0</v>
      </c>
      <c r="E273" s="62">
        <v>0.69</v>
      </c>
      <c r="F273" s="23">
        <v>181</v>
      </c>
      <c r="G273" s="23">
        <v>1295</v>
      </c>
    </row>
    <row r="274" spans="1:7" x14ac:dyDescent="0.2">
      <c r="A274" s="11" t="s">
        <v>393</v>
      </c>
      <c r="B274" s="10">
        <v>0</v>
      </c>
      <c r="C274" s="32">
        <f t="shared" si="42"/>
        <v>0</v>
      </c>
      <c r="D274" s="35">
        <f t="shared" si="41"/>
        <v>0</v>
      </c>
      <c r="E274" s="62">
        <f t="shared" si="45"/>
        <v>0</v>
      </c>
      <c r="F274" s="23">
        <v>0</v>
      </c>
      <c r="G274" s="23">
        <v>0</v>
      </c>
    </row>
    <row r="275" spans="1:7" x14ac:dyDescent="0.2">
      <c r="A275" s="11" t="s">
        <v>409</v>
      </c>
      <c r="B275" s="10">
        <v>0</v>
      </c>
      <c r="C275" s="32">
        <f t="shared" si="42"/>
        <v>0</v>
      </c>
      <c r="D275" s="35">
        <f t="shared" si="41"/>
        <v>0</v>
      </c>
      <c r="E275" s="62">
        <v>0</v>
      </c>
      <c r="F275" s="33">
        <v>0</v>
      </c>
      <c r="G275" s="23">
        <v>0</v>
      </c>
    </row>
    <row r="276" spans="1:7" x14ac:dyDescent="0.2">
      <c r="A276" s="11" t="s">
        <v>367</v>
      </c>
      <c r="B276" s="10">
        <v>0</v>
      </c>
      <c r="C276" s="32">
        <f t="shared" si="42"/>
        <v>0</v>
      </c>
      <c r="D276" s="35">
        <f t="shared" si="41"/>
        <v>0</v>
      </c>
      <c r="E276" s="62">
        <f t="shared" si="45"/>
        <v>0</v>
      </c>
      <c r="F276" s="23">
        <v>0</v>
      </c>
      <c r="G276" s="23">
        <v>0</v>
      </c>
    </row>
    <row r="277" spans="1:7" x14ac:dyDescent="0.2">
      <c r="A277" s="11" t="s">
        <v>170</v>
      </c>
      <c r="B277" s="53">
        <v>1.6426000000000001</v>
      </c>
      <c r="C277" s="32">
        <f t="shared" si="42"/>
        <v>320.30700000000002</v>
      </c>
      <c r="D277" s="35">
        <f t="shared" si="41"/>
        <v>256.24560000000002</v>
      </c>
      <c r="E277" s="62">
        <v>2.66</v>
      </c>
      <c r="F277" s="23">
        <v>283</v>
      </c>
      <c r="G277" s="23">
        <v>243</v>
      </c>
    </row>
    <row r="278" spans="1:7" x14ac:dyDescent="0.2">
      <c r="A278" s="11" t="s">
        <v>412</v>
      </c>
      <c r="B278" s="54">
        <v>2.9999999999999997E-4</v>
      </c>
      <c r="C278" s="10">
        <f t="shared" ref="C278" si="49">B278*195</f>
        <v>5.8499999999999996E-2</v>
      </c>
      <c r="D278" s="48">
        <f t="shared" ref="D278" si="50">C278*80/100</f>
        <v>4.6799999999999994E-2</v>
      </c>
      <c r="E278" s="62">
        <v>0</v>
      </c>
      <c r="F278" s="23">
        <v>0</v>
      </c>
      <c r="G278" s="23">
        <v>0</v>
      </c>
    </row>
    <row r="279" spans="1:7" x14ac:dyDescent="0.2">
      <c r="A279" s="11" t="s">
        <v>456</v>
      </c>
      <c r="B279" s="53">
        <v>0</v>
      </c>
      <c r="C279" s="10">
        <v>0</v>
      </c>
      <c r="D279" s="48">
        <v>0</v>
      </c>
      <c r="E279" s="62">
        <v>0.14000000000000001</v>
      </c>
      <c r="F279" s="23">
        <v>14</v>
      </c>
      <c r="G279" s="23">
        <v>10</v>
      </c>
    </row>
    <row r="280" spans="1:7" x14ac:dyDescent="0.2">
      <c r="A280" s="11" t="s">
        <v>171</v>
      </c>
      <c r="B280" s="53">
        <v>7.5808</v>
      </c>
      <c r="C280" s="32">
        <f>B280*195</f>
        <v>1478.2560000000001</v>
      </c>
      <c r="D280" s="35">
        <f>C280*80/100</f>
        <v>1182.6048000000001</v>
      </c>
      <c r="E280" s="62">
        <v>3.14</v>
      </c>
      <c r="F280" s="32">
        <v>159</v>
      </c>
      <c r="G280" s="23">
        <v>114</v>
      </c>
    </row>
    <row r="281" spans="1:7" x14ac:dyDescent="0.2">
      <c r="A281" s="11" t="s">
        <v>172</v>
      </c>
      <c r="B281" s="54">
        <v>1E-3</v>
      </c>
      <c r="C281" s="32">
        <f t="shared" si="42"/>
        <v>0.19500000000000001</v>
      </c>
      <c r="D281" s="35">
        <f t="shared" si="41"/>
        <v>0.15600000000000003</v>
      </c>
      <c r="E281" s="62">
        <v>1.04</v>
      </c>
      <c r="F281" s="23">
        <v>136</v>
      </c>
      <c r="G281" s="23">
        <v>174</v>
      </c>
    </row>
    <row r="282" spans="1:7" x14ac:dyDescent="0.2">
      <c r="A282" s="11" t="s">
        <v>394</v>
      </c>
      <c r="B282" s="10">
        <v>0</v>
      </c>
      <c r="C282" s="32">
        <f t="shared" ref="C282" si="51">B282*195</f>
        <v>0</v>
      </c>
      <c r="D282" s="35">
        <f t="shared" ref="D282" si="52">C282*80/100</f>
        <v>0</v>
      </c>
      <c r="E282" s="62">
        <v>0</v>
      </c>
      <c r="F282" s="23">
        <v>0</v>
      </c>
      <c r="G282" s="23">
        <v>22</v>
      </c>
    </row>
    <row r="283" spans="1:7" x14ac:dyDescent="0.2">
      <c r="A283" s="11" t="s">
        <v>173</v>
      </c>
      <c r="B283" s="53">
        <v>1.1420999999999999</v>
      </c>
      <c r="C283" s="32">
        <f t="shared" si="42"/>
        <v>222.70949999999999</v>
      </c>
      <c r="D283" s="35">
        <f t="shared" si="41"/>
        <v>178.16759999999999</v>
      </c>
      <c r="E283" s="62">
        <v>1.1499999999999999</v>
      </c>
      <c r="F283" s="23">
        <v>120</v>
      </c>
      <c r="G283" s="23">
        <v>349</v>
      </c>
    </row>
    <row r="284" spans="1:7" x14ac:dyDescent="0.2">
      <c r="A284" s="11" t="s">
        <v>174</v>
      </c>
      <c r="B284" s="53">
        <v>8.7106999999999992</v>
      </c>
      <c r="C284" s="32">
        <f t="shared" si="42"/>
        <v>1698.5864999999999</v>
      </c>
      <c r="D284" s="35">
        <f t="shared" si="41"/>
        <v>1358.8691999999999</v>
      </c>
      <c r="E284" s="62">
        <v>4.2300000000000004</v>
      </c>
      <c r="F284" s="23">
        <v>240</v>
      </c>
      <c r="G284" s="23">
        <v>164</v>
      </c>
    </row>
    <row r="285" spans="1:7" x14ac:dyDescent="0.2">
      <c r="A285" s="11" t="s">
        <v>437</v>
      </c>
      <c r="B285" s="53">
        <v>4.8548</v>
      </c>
      <c r="C285" s="32">
        <f t="shared" si="42"/>
        <v>946.68600000000004</v>
      </c>
      <c r="D285" s="35">
        <f t="shared" si="41"/>
        <v>757.3488000000001</v>
      </c>
      <c r="E285" s="62">
        <v>0</v>
      </c>
      <c r="F285" s="32">
        <v>0</v>
      </c>
      <c r="G285" s="23">
        <v>0</v>
      </c>
    </row>
    <row r="286" spans="1:7" x14ac:dyDescent="0.2">
      <c r="A286" s="11" t="s">
        <v>175</v>
      </c>
      <c r="B286" s="53">
        <v>4.5049000000000001</v>
      </c>
      <c r="C286" s="32">
        <f>B286*195</f>
        <v>878.45550000000003</v>
      </c>
      <c r="D286" s="35">
        <f>C286*80/100</f>
        <v>702.76440000000002</v>
      </c>
      <c r="E286" s="62">
        <v>0.56000000000000005</v>
      </c>
      <c r="F286" s="32">
        <v>67</v>
      </c>
      <c r="G286" s="23">
        <v>10</v>
      </c>
    </row>
    <row r="287" spans="1:7" x14ac:dyDescent="0.2">
      <c r="A287" s="11" t="s">
        <v>395</v>
      </c>
      <c r="B287" s="10">
        <v>0</v>
      </c>
      <c r="C287" s="32">
        <f t="shared" ref="C287" si="53">B287*195</f>
        <v>0</v>
      </c>
      <c r="D287" s="35">
        <f t="shared" ref="D287" si="54">C287*80/100</f>
        <v>0</v>
      </c>
      <c r="E287" s="62">
        <v>6.34</v>
      </c>
      <c r="F287" s="32">
        <v>621</v>
      </c>
      <c r="G287" s="23">
        <v>0</v>
      </c>
    </row>
    <row r="288" spans="1:7" x14ac:dyDescent="0.2">
      <c r="A288" s="11" t="s">
        <v>413</v>
      </c>
      <c r="B288" s="53">
        <v>2.0406</v>
      </c>
      <c r="C288" s="32">
        <f>B288*195</f>
        <v>397.91699999999997</v>
      </c>
      <c r="D288" s="35">
        <f>C288*80/100</f>
        <v>318.33359999999999</v>
      </c>
      <c r="E288" s="62">
        <v>0</v>
      </c>
      <c r="F288" s="32">
        <v>0</v>
      </c>
      <c r="G288" s="23">
        <v>0</v>
      </c>
    </row>
    <row r="289" spans="1:7" x14ac:dyDescent="0.2">
      <c r="A289" s="11" t="s">
        <v>176</v>
      </c>
      <c r="B289" s="10">
        <v>0</v>
      </c>
      <c r="C289" s="32">
        <f>B289*230</f>
        <v>0</v>
      </c>
      <c r="D289" s="35">
        <f>C289*80/100</f>
        <v>0</v>
      </c>
      <c r="E289" s="62">
        <v>0</v>
      </c>
      <c r="F289" s="23">
        <v>0</v>
      </c>
      <c r="G289" s="23">
        <v>1301</v>
      </c>
    </row>
    <row r="290" spans="1:7" x14ac:dyDescent="0.2">
      <c r="A290" s="11" t="s">
        <v>177</v>
      </c>
      <c r="B290" s="10">
        <v>0</v>
      </c>
      <c r="C290" s="32">
        <f>B290*120</f>
        <v>0</v>
      </c>
      <c r="D290" s="35">
        <f t="shared" si="41"/>
        <v>0</v>
      </c>
      <c r="E290" s="62">
        <v>0.17</v>
      </c>
      <c r="F290" s="23">
        <v>19</v>
      </c>
      <c r="G290" s="23">
        <v>14</v>
      </c>
    </row>
    <row r="291" spans="1:7" x14ac:dyDescent="0.2">
      <c r="A291" s="11" t="s">
        <v>178</v>
      </c>
      <c r="B291" s="10">
        <v>0</v>
      </c>
      <c r="C291" s="32">
        <f t="shared" ref="C291" si="55">B291*230</f>
        <v>0</v>
      </c>
      <c r="D291" s="35">
        <f t="shared" si="41"/>
        <v>0</v>
      </c>
      <c r="E291" s="62">
        <v>14.65</v>
      </c>
      <c r="F291" s="23">
        <v>1308</v>
      </c>
      <c r="G291" s="23">
        <v>1474</v>
      </c>
    </row>
    <row r="292" spans="1:7" x14ac:dyDescent="0.2">
      <c r="A292" s="11" t="s">
        <v>410</v>
      </c>
      <c r="B292" s="10">
        <v>0</v>
      </c>
      <c r="C292" s="32">
        <f>B292*230</f>
        <v>0</v>
      </c>
      <c r="D292" s="35">
        <f t="shared" ref="D292" si="56">C292*80/100</f>
        <v>0</v>
      </c>
      <c r="E292" s="62">
        <v>0</v>
      </c>
      <c r="F292" s="23">
        <v>0</v>
      </c>
      <c r="G292" s="23">
        <v>0</v>
      </c>
    </row>
    <row r="293" spans="1:7" x14ac:dyDescent="0.2">
      <c r="A293" s="24" t="s">
        <v>179</v>
      </c>
      <c r="B293" s="58">
        <v>0</v>
      </c>
      <c r="C293" s="44">
        <f t="shared" ref="C293:C304" si="57">B293*195</f>
        <v>0</v>
      </c>
      <c r="D293" s="45">
        <f t="shared" si="41"/>
        <v>0</v>
      </c>
      <c r="E293" s="62">
        <v>4.4400000000000004</v>
      </c>
      <c r="F293" s="64">
        <v>499</v>
      </c>
      <c r="G293" s="23">
        <v>1295</v>
      </c>
    </row>
    <row r="294" spans="1:7" x14ac:dyDescent="0.2">
      <c r="A294" s="24" t="s">
        <v>180</v>
      </c>
      <c r="B294" s="53">
        <v>0.29120000000000001</v>
      </c>
      <c r="C294" s="44">
        <f t="shared" si="57"/>
        <v>56.784000000000006</v>
      </c>
      <c r="D294" s="45">
        <f t="shared" si="41"/>
        <v>45.427199999999999</v>
      </c>
      <c r="E294" s="62">
        <v>3.16</v>
      </c>
      <c r="F294" s="64">
        <v>276</v>
      </c>
      <c r="G294" s="23">
        <v>779</v>
      </c>
    </row>
    <row r="295" spans="1:7" x14ac:dyDescent="0.2">
      <c r="A295" s="11" t="s">
        <v>181</v>
      </c>
      <c r="B295" s="10">
        <v>0</v>
      </c>
      <c r="C295" s="32">
        <f t="shared" si="57"/>
        <v>0</v>
      </c>
      <c r="D295" s="35">
        <f>C295*80/100</f>
        <v>0</v>
      </c>
      <c r="E295" s="62">
        <f t="shared" si="45"/>
        <v>0</v>
      </c>
      <c r="F295" s="23">
        <v>0</v>
      </c>
      <c r="G295" s="23">
        <f t="shared" si="46"/>
        <v>0</v>
      </c>
    </row>
    <row r="296" spans="1:7" x14ac:dyDescent="0.2">
      <c r="A296" s="11" t="s">
        <v>182</v>
      </c>
      <c r="B296" s="53">
        <v>6.3799999999999996E-2</v>
      </c>
      <c r="C296" s="32">
        <f t="shared" ref="C296:C297" si="58">B296*195</f>
        <v>12.440999999999999</v>
      </c>
      <c r="D296" s="35">
        <f t="shared" ref="D296:D297" si="59">C296*80/100</f>
        <v>9.9527999999999999</v>
      </c>
      <c r="E296" s="62">
        <v>0.23</v>
      </c>
      <c r="F296" s="32">
        <v>28</v>
      </c>
      <c r="G296" s="23">
        <v>22</v>
      </c>
    </row>
    <row r="297" spans="1:7" x14ac:dyDescent="0.2">
      <c r="A297" s="11" t="s">
        <v>183</v>
      </c>
      <c r="B297" s="53">
        <v>13.250400000000001</v>
      </c>
      <c r="C297" s="32">
        <f t="shared" si="58"/>
        <v>2583.828</v>
      </c>
      <c r="D297" s="35">
        <f t="shared" si="59"/>
        <v>2067.0623999999998</v>
      </c>
      <c r="E297" s="62">
        <v>5.0999999999999996</v>
      </c>
      <c r="F297" s="32">
        <v>306</v>
      </c>
      <c r="G297" s="23">
        <v>209</v>
      </c>
    </row>
    <row r="298" spans="1:7" x14ac:dyDescent="0.2">
      <c r="A298" s="11" t="s">
        <v>184</v>
      </c>
      <c r="B298" s="53">
        <v>2.4127999999999998</v>
      </c>
      <c r="C298" s="32">
        <f t="shared" si="57"/>
        <v>470.49599999999998</v>
      </c>
      <c r="D298" s="35">
        <f t="shared" si="41"/>
        <v>376.39679999999998</v>
      </c>
      <c r="E298" s="62">
        <v>0.17</v>
      </c>
      <c r="F298" s="32">
        <v>14</v>
      </c>
      <c r="G298" s="23">
        <v>11</v>
      </c>
    </row>
    <row r="299" spans="1:7" x14ac:dyDescent="0.2">
      <c r="A299" s="11" t="s">
        <v>185</v>
      </c>
      <c r="B299" s="53">
        <v>2.1366999999999998</v>
      </c>
      <c r="C299" s="32">
        <f t="shared" si="57"/>
        <v>416.65649999999994</v>
      </c>
      <c r="D299" s="35">
        <f t="shared" si="41"/>
        <v>333.3252</v>
      </c>
      <c r="E299" s="62">
        <v>0.19</v>
      </c>
      <c r="F299" s="23">
        <v>7</v>
      </c>
      <c r="G299" s="23">
        <v>5</v>
      </c>
    </row>
    <row r="300" spans="1:7" x14ac:dyDescent="0.2">
      <c r="A300" s="11" t="s">
        <v>186</v>
      </c>
      <c r="B300" s="53">
        <v>1.0298</v>
      </c>
      <c r="C300" s="32">
        <f t="shared" si="57"/>
        <v>200.81100000000001</v>
      </c>
      <c r="D300" s="35">
        <f t="shared" si="41"/>
        <v>160.64880000000002</v>
      </c>
      <c r="E300" s="62">
        <f t="shared" si="45"/>
        <v>0</v>
      </c>
      <c r="F300" s="32">
        <v>0</v>
      </c>
      <c r="G300" s="23">
        <f t="shared" si="46"/>
        <v>0</v>
      </c>
    </row>
    <row r="301" spans="1:7" x14ac:dyDescent="0.2">
      <c r="A301" s="11" t="s">
        <v>187</v>
      </c>
      <c r="B301" s="53">
        <v>1.9614</v>
      </c>
      <c r="C301" s="32">
        <f t="shared" si="57"/>
        <v>382.47300000000001</v>
      </c>
      <c r="D301" s="35">
        <f t="shared" si="41"/>
        <v>305.97840000000002</v>
      </c>
      <c r="E301" s="62">
        <v>0.4</v>
      </c>
      <c r="F301" s="23">
        <v>35</v>
      </c>
      <c r="G301" s="23">
        <v>92</v>
      </c>
    </row>
    <row r="302" spans="1:7" x14ac:dyDescent="0.2">
      <c r="A302" s="11" t="s">
        <v>421</v>
      </c>
      <c r="B302" s="53">
        <v>0.50560000000000005</v>
      </c>
      <c r="C302" s="32">
        <f t="shared" ref="C302" si="60">B302*195</f>
        <v>98.592000000000013</v>
      </c>
      <c r="D302" s="35">
        <f t="shared" ref="D302" si="61">C302*80/100</f>
        <v>78.87360000000001</v>
      </c>
      <c r="E302" s="62">
        <v>0</v>
      </c>
      <c r="F302" s="23">
        <v>0</v>
      </c>
      <c r="G302" s="23">
        <v>0</v>
      </c>
    </row>
    <row r="303" spans="1:7" x14ac:dyDescent="0.2">
      <c r="A303" s="11" t="s">
        <v>188</v>
      </c>
      <c r="B303" s="53">
        <v>2.4714</v>
      </c>
      <c r="C303" s="32">
        <f t="shared" si="57"/>
        <v>481.923</v>
      </c>
      <c r="D303" s="35">
        <f>C303*80/100</f>
        <v>385.53839999999997</v>
      </c>
      <c r="E303" s="62">
        <v>0</v>
      </c>
      <c r="F303" s="32">
        <v>0</v>
      </c>
      <c r="G303" s="23">
        <v>0</v>
      </c>
    </row>
    <row r="304" spans="1:7" x14ac:dyDescent="0.2">
      <c r="A304" s="11" t="s">
        <v>189</v>
      </c>
      <c r="B304" s="55">
        <v>4.7999999999999996E-3</v>
      </c>
      <c r="C304" s="32">
        <f t="shared" si="57"/>
        <v>0.93599999999999994</v>
      </c>
      <c r="D304" s="35">
        <f t="shared" si="41"/>
        <v>0.74879999999999991</v>
      </c>
      <c r="E304" s="62">
        <v>3.52</v>
      </c>
      <c r="F304" s="23">
        <v>420</v>
      </c>
      <c r="G304" s="23">
        <v>304</v>
      </c>
    </row>
    <row r="305" spans="1:7" x14ac:dyDescent="0.2">
      <c r="A305" s="11" t="s">
        <v>457</v>
      </c>
      <c r="B305" s="55">
        <v>0</v>
      </c>
      <c r="C305" s="32">
        <v>0</v>
      </c>
      <c r="D305" s="35">
        <v>0</v>
      </c>
      <c r="E305" s="62">
        <v>0.53</v>
      </c>
      <c r="F305" s="23">
        <v>36</v>
      </c>
      <c r="G305" s="23">
        <v>25</v>
      </c>
    </row>
    <row r="306" spans="1:7" x14ac:dyDescent="0.2">
      <c r="A306" s="11" t="s">
        <v>190</v>
      </c>
      <c r="B306" s="53">
        <v>0</v>
      </c>
      <c r="C306" s="32">
        <f>B306*230</f>
        <v>0</v>
      </c>
      <c r="D306" s="35">
        <f>C306*80/100</f>
        <v>0</v>
      </c>
      <c r="E306" s="62">
        <v>6.45</v>
      </c>
      <c r="F306" s="23">
        <v>1073</v>
      </c>
      <c r="G306" s="23">
        <v>1416</v>
      </c>
    </row>
    <row r="307" spans="1:7" x14ac:dyDescent="0.2">
      <c r="A307" s="11" t="s">
        <v>191</v>
      </c>
      <c r="B307" s="10">
        <v>0</v>
      </c>
      <c r="C307" s="32">
        <f>B307*230</f>
        <v>0</v>
      </c>
      <c r="D307" s="35">
        <f>C307*80/100</f>
        <v>0</v>
      </c>
      <c r="E307" s="62">
        <v>0.26</v>
      </c>
      <c r="F307" s="23">
        <v>23</v>
      </c>
      <c r="G307" s="23">
        <v>27.35</v>
      </c>
    </row>
    <row r="308" spans="1:7" x14ac:dyDescent="0.2">
      <c r="A308" s="11" t="s">
        <v>192</v>
      </c>
      <c r="B308" s="10">
        <v>0.48470000000000002</v>
      </c>
      <c r="C308" s="32">
        <f>B308*195</f>
        <v>94.516500000000008</v>
      </c>
      <c r="D308" s="35">
        <f t="shared" si="41"/>
        <v>75.613200000000006</v>
      </c>
      <c r="E308" s="62">
        <v>3.58</v>
      </c>
      <c r="F308" s="23">
        <v>732</v>
      </c>
      <c r="G308" s="23">
        <v>541</v>
      </c>
    </row>
    <row r="309" spans="1:7" x14ac:dyDescent="0.2">
      <c r="A309" s="11" t="s">
        <v>193</v>
      </c>
      <c r="B309" s="53">
        <v>25.654</v>
      </c>
      <c r="C309" s="32">
        <f>B309*195</f>
        <v>5002.53</v>
      </c>
      <c r="D309" s="35">
        <f t="shared" si="41"/>
        <v>4002.0239999999994</v>
      </c>
      <c r="E309" s="62">
        <v>5.92</v>
      </c>
      <c r="F309" s="34">
        <v>520</v>
      </c>
      <c r="G309" s="23">
        <v>371</v>
      </c>
    </row>
    <row r="310" spans="1:7" x14ac:dyDescent="0.2">
      <c r="A310" s="17" t="s">
        <v>194</v>
      </c>
      <c r="B310" s="59">
        <v>0</v>
      </c>
      <c r="C310" s="32">
        <f t="shared" ref="C310" si="62">B310*195</f>
        <v>0</v>
      </c>
      <c r="D310" s="35">
        <f t="shared" ref="D310" si="63">C310*80/100</f>
        <v>0</v>
      </c>
      <c r="E310" s="65">
        <v>0.3</v>
      </c>
      <c r="F310" s="66">
        <v>20</v>
      </c>
      <c r="G310" s="66">
        <v>15</v>
      </c>
    </row>
    <row r="311" spans="1:7" x14ac:dyDescent="0.2">
      <c r="A311" s="11" t="s">
        <v>195</v>
      </c>
      <c r="B311" s="26">
        <f t="shared" ref="B311:G311" si="64">SUM(B264:B310)</f>
        <v>99.507199999999997</v>
      </c>
      <c r="C311" s="42">
        <f t="shared" si="64"/>
        <v>19403.903999999999</v>
      </c>
      <c r="D311" s="43">
        <f t="shared" si="64"/>
        <v>15523.123199999998</v>
      </c>
      <c r="E311" s="26">
        <f t="shared" si="64"/>
        <v>84.300000000000011</v>
      </c>
      <c r="F311" s="27">
        <f t="shared" si="64"/>
        <v>8698</v>
      </c>
      <c r="G311" s="27">
        <f t="shared" si="64"/>
        <v>11838.35</v>
      </c>
    </row>
    <row r="312" spans="1:7" x14ac:dyDescent="0.2">
      <c r="A312" s="15" t="s">
        <v>196</v>
      </c>
      <c r="B312" s="41">
        <f>SUM(B311,B263)</f>
        <v>128.44280000000001</v>
      </c>
      <c r="C312" s="42">
        <f>C263+C311</f>
        <v>24650.392999999996</v>
      </c>
      <c r="D312" s="43">
        <f>D263+D311</f>
        <v>19720.314399999996</v>
      </c>
      <c r="E312" s="41">
        <f>E263+E311</f>
        <v>162.73000000000002</v>
      </c>
      <c r="F312" s="42">
        <f>F263+F311</f>
        <v>17010</v>
      </c>
      <c r="G312" s="42">
        <f>SUM(G263,G311)</f>
        <v>17676.61</v>
      </c>
    </row>
    <row r="313" spans="1:7" x14ac:dyDescent="0.2">
      <c r="A313" s="18" t="s">
        <v>363</v>
      </c>
      <c r="B313" s="46">
        <f t="shared" ref="B313:G313" si="65">SUM(B312,B207)</f>
        <v>5595.4926199999991</v>
      </c>
      <c r="C313" s="47">
        <f t="shared" si="65"/>
        <v>605420.82630000007</v>
      </c>
      <c r="D313" s="43">
        <f t="shared" si="65"/>
        <v>426259.6177099999</v>
      </c>
      <c r="E313" s="46">
        <f t="shared" si="65"/>
        <v>5324.6600000000017</v>
      </c>
      <c r="F313" s="47">
        <f t="shared" si="65"/>
        <v>450612.44</v>
      </c>
      <c r="G313" s="47">
        <f t="shared" si="65"/>
        <v>317969.56</v>
      </c>
    </row>
    <row r="314" spans="1:7" x14ac:dyDescent="0.2">
      <c r="A314" s="12"/>
      <c r="B314" s="14"/>
      <c r="C314" s="14"/>
      <c r="D314" s="14"/>
      <c r="E314" s="13"/>
      <c r="F314" s="14"/>
      <c r="G314" s="14"/>
    </row>
    <row r="315" spans="1:7" x14ac:dyDescent="0.2">
      <c r="A315" s="19" t="s">
        <v>197</v>
      </c>
      <c r="B315" s="13"/>
      <c r="C315" s="14"/>
      <c r="D315" s="14"/>
      <c r="E315" s="13"/>
      <c r="F315" s="13"/>
      <c r="G315" s="34"/>
    </row>
    <row r="316" spans="1:7" x14ac:dyDescent="0.2">
      <c r="A316" s="19" t="s">
        <v>198</v>
      </c>
      <c r="B316" s="14"/>
      <c r="C316" s="14"/>
      <c r="D316" s="14"/>
      <c r="E316" s="13"/>
      <c r="F316" s="14"/>
      <c r="G316" s="14"/>
    </row>
    <row r="317" spans="1:7" x14ac:dyDescent="0.2">
      <c r="A317" s="19" t="s">
        <v>204</v>
      </c>
      <c r="B317" s="14"/>
      <c r="C317" s="14"/>
      <c r="D317" s="14"/>
      <c r="E317" s="13"/>
      <c r="F317" s="14"/>
      <c r="G317" s="14"/>
    </row>
    <row r="318" spans="1:7" x14ac:dyDescent="0.2">
      <c r="A318" s="12"/>
      <c r="B318" s="14"/>
      <c r="C318" s="14"/>
      <c r="D318" s="14"/>
      <c r="E318" s="13"/>
      <c r="F318" s="14"/>
      <c r="G318" s="14"/>
    </row>
    <row r="319" spans="1:7" x14ac:dyDescent="0.2">
      <c r="A319" s="11" t="s">
        <v>203</v>
      </c>
      <c r="B319" s="26">
        <v>99.037300000000002</v>
      </c>
      <c r="C319" s="27">
        <f>B319*140</f>
        <v>13865.222</v>
      </c>
      <c r="D319" s="28">
        <f>C319*70/100</f>
        <v>9705.6553999999996</v>
      </c>
      <c r="E319" s="26">
        <v>70.08</v>
      </c>
      <c r="F319" s="27">
        <v>7789.34</v>
      </c>
      <c r="G319" s="27">
        <v>4905.1400000000003</v>
      </c>
    </row>
    <row r="320" spans="1:7" x14ac:dyDescent="0.2">
      <c r="A320" s="9"/>
      <c r="B320" s="25"/>
      <c r="C320" s="25"/>
      <c r="D320" s="25"/>
      <c r="E320" s="10"/>
      <c r="F320" s="25"/>
      <c r="G320" s="25"/>
    </row>
    <row r="321" spans="1:7" x14ac:dyDescent="0.2">
      <c r="A321" s="12" t="s">
        <v>202</v>
      </c>
      <c r="B321" s="14"/>
      <c r="C321" s="14"/>
      <c r="D321" s="14"/>
      <c r="E321" s="13"/>
      <c r="F321" s="14"/>
      <c r="G321" s="14"/>
    </row>
    <row r="322" spans="1:7" x14ac:dyDescent="0.2">
      <c r="A322" s="68" t="s">
        <v>459</v>
      </c>
      <c r="B322" s="14"/>
      <c r="C322" s="14"/>
      <c r="D322" s="14"/>
      <c r="E322" s="13"/>
      <c r="F322" s="14"/>
      <c r="G322" s="14"/>
    </row>
  </sheetData>
  <mergeCells count="2">
    <mergeCell ref="C1:D1"/>
    <mergeCell ref="F1:G1"/>
  </mergeCells>
  <printOptions horizontalCentered="1" gridLines="1"/>
  <pageMargins left="0.11811023622047245" right="0.11811023622047245" top="0.47244094488188981" bottom="0.35433070866141736" header="0.23622047244094491" footer="0.15748031496062992"/>
  <pageSetup paperSize="9" orientation="portrait" r:id="rId1"/>
  <headerFooter>
    <oddHeader>&amp;C&amp;"Times New Roman,Corsivo"Anbau- und Produktionszahlen der D.O.C. und I.G.T. Weine Südtirols</oddHeader>
    <oddFooter>&amp;L&amp;"Times New Roman,Normale"ODC_STAT_02_2022_AV_STAT&amp;R&amp;"Times New Roman,Normale"&amp;P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DOC_IGT_dt</vt:lpstr>
      <vt:lpstr>DOC_IGT_ital</vt:lpstr>
      <vt:lpstr>DOC_IGT_ital!Druckbereich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Plank Christine</dc:creator>
  <cp:lastModifiedBy>Plank Christine</cp:lastModifiedBy>
  <cp:lastPrinted>2022-02-08T09:02:03Z</cp:lastPrinted>
  <dcterms:created xsi:type="dcterms:W3CDTF">2019-03-04T14:04:18Z</dcterms:created>
  <dcterms:modified xsi:type="dcterms:W3CDTF">2022-02-28T13:59:58Z</dcterms:modified>
</cp:coreProperties>
</file>