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\Agri\ODC\5_KOMM\5_6_Statistiken\WBR\Statistik WBR 2022\"/>
    </mc:Choice>
  </mc:AlternateContent>
  <xr:revisionPtr revIDLastSave="0" documentId="13_ncr:1_{11129605-8780-421C-B8AE-17F869B7C2F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DOC_IGT_dt" sheetId="1" r:id="rId1"/>
    <sheet name="DOC_IGT_it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3" i="2" l="1"/>
  <c r="D243" i="2"/>
  <c r="C243" i="1"/>
  <c r="D243" i="1"/>
  <c r="B182" i="2" l="1"/>
  <c r="B182" i="1"/>
  <c r="G135" i="2"/>
  <c r="G135" i="1"/>
  <c r="C252" i="2"/>
  <c r="D252" i="2" s="1"/>
  <c r="C252" i="1"/>
  <c r="D252" i="1" s="1"/>
  <c r="F135" i="1" l="1"/>
  <c r="F135" i="2"/>
  <c r="E135" i="1"/>
  <c r="E135" i="2"/>
  <c r="B135" i="1"/>
  <c r="B135" i="2"/>
  <c r="C171" i="2" l="1"/>
  <c r="C171" i="1"/>
  <c r="C145" i="2"/>
  <c r="C145" i="1"/>
  <c r="D145" i="2"/>
  <c r="D145" i="1"/>
  <c r="C167" i="2"/>
  <c r="C167" i="1"/>
  <c r="C158" i="2"/>
  <c r="C158" i="1"/>
  <c r="C163" i="2"/>
  <c r="C163" i="1"/>
  <c r="D163" i="2"/>
  <c r="D163" i="1"/>
  <c r="C156" i="2"/>
  <c r="C156" i="1"/>
  <c r="C149" i="2"/>
  <c r="C149" i="1"/>
  <c r="C180" i="2"/>
  <c r="C180" i="1"/>
  <c r="C202" i="2"/>
  <c r="C202" i="1"/>
  <c r="C192" i="2"/>
  <c r="C192" i="1"/>
  <c r="C188" i="2"/>
  <c r="C188" i="1"/>
  <c r="C198" i="2"/>
  <c r="C198" i="1"/>
  <c r="C190" i="2"/>
  <c r="C190" i="1"/>
  <c r="C194" i="2"/>
  <c r="C194" i="1"/>
  <c r="C186" i="2"/>
  <c r="C186" i="1"/>
  <c r="C184" i="2"/>
  <c r="C184" i="1"/>
  <c r="C176" i="2"/>
  <c r="C176" i="1"/>
  <c r="C131" i="2" l="1"/>
  <c r="C131" i="1"/>
  <c r="C130" i="2"/>
  <c r="C135" i="2" s="1"/>
  <c r="C130" i="1"/>
  <c r="C135" i="1" s="1"/>
  <c r="C122" i="2"/>
  <c r="C122" i="1"/>
  <c r="C123" i="2"/>
  <c r="C123" i="1"/>
  <c r="C127" i="2"/>
  <c r="C127" i="1"/>
  <c r="C126" i="2"/>
  <c r="C126" i="1"/>
  <c r="C139" i="1"/>
  <c r="C139" i="2"/>
  <c r="C140" i="1"/>
  <c r="C140" i="2"/>
  <c r="C119" i="1"/>
  <c r="C119" i="2"/>
  <c r="C118" i="1"/>
  <c r="C118" i="2"/>
  <c r="C113" i="1"/>
  <c r="C113" i="2"/>
  <c r="C112" i="1"/>
  <c r="C112" i="2"/>
  <c r="C11" i="2" l="1"/>
  <c r="C11" i="1"/>
  <c r="C10" i="2"/>
  <c r="C10" i="1"/>
  <c r="C30" i="2"/>
  <c r="C30" i="1"/>
  <c r="C63" i="2"/>
  <c r="C63" i="1"/>
  <c r="C102" i="2"/>
  <c r="C102" i="1"/>
  <c r="C104" i="2"/>
  <c r="C104" i="1"/>
  <c r="C58" i="2"/>
  <c r="C58" i="1"/>
  <c r="C49" i="2"/>
  <c r="C49" i="1"/>
  <c r="C73" i="2"/>
  <c r="C73" i="1"/>
  <c r="C53" i="2"/>
  <c r="C53" i="1"/>
  <c r="C65" i="2"/>
  <c r="C65" i="1"/>
  <c r="C45" i="2"/>
  <c r="C45" i="1"/>
  <c r="C97" i="2"/>
  <c r="C97" i="1"/>
  <c r="C92" i="2"/>
  <c r="C92" i="1"/>
  <c r="C83" i="2"/>
  <c r="C83" i="1"/>
  <c r="C41" i="2"/>
  <c r="C41" i="1"/>
  <c r="C79" i="2"/>
  <c r="C79" i="1"/>
  <c r="C24" i="2"/>
  <c r="C24" i="1"/>
  <c r="G16" i="2"/>
  <c r="G16" i="1"/>
  <c r="G56" i="1" l="1"/>
  <c r="G56" i="2"/>
  <c r="F56" i="1"/>
  <c r="F56" i="2"/>
  <c r="E56" i="1"/>
  <c r="E56" i="2"/>
  <c r="B124" i="1" l="1"/>
  <c r="B124" i="2"/>
  <c r="G174" i="1" l="1"/>
  <c r="G174" i="2"/>
  <c r="F174" i="1"/>
  <c r="F174" i="2"/>
  <c r="E174" i="1"/>
  <c r="E174" i="2"/>
  <c r="B174" i="1"/>
  <c r="B174" i="2"/>
  <c r="G147" i="2"/>
  <c r="F147" i="2"/>
  <c r="E147" i="2"/>
  <c r="G147" i="1"/>
  <c r="F147" i="1"/>
  <c r="E147" i="1"/>
  <c r="D147" i="2"/>
  <c r="D147" i="1"/>
  <c r="C147" i="2"/>
  <c r="C147" i="1"/>
  <c r="B147" i="2"/>
  <c r="B147" i="1"/>
  <c r="G165" i="2"/>
  <c r="G165" i="1"/>
  <c r="F165" i="2"/>
  <c r="F165" i="1"/>
  <c r="E165" i="2"/>
  <c r="E165" i="1"/>
  <c r="D165" i="2"/>
  <c r="C165" i="2"/>
  <c r="D165" i="1"/>
  <c r="C165" i="1"/>
  <c r="B165" i="2"/>
  <c r="B165" i="1"/>
  <c r="C293" i="2"/>
  <c r="D293" i="2" s="1"/>
  <c r="C293" i="1"/>
  <c r="D293" i="1" s="1"/>
  <c r="C245" i="2"/>
  <c r="C245" i="1"/>
  <c r="C244" i="2"/>
  <c r="C244" i="1"/>
  <c r="C262" i="2"/>
  <c r="C262" i="1"/>
  <c r="C261" i="2"/>
  <c r="C261" i="1"/>
  <c r="C311" i="2"/>
  <c r="D311" i="2" s="1"/>
  <c r="C311" i="1"/>
  <c r="D311" i="1" s="1"/>
  <c r="C288" i="2"/>
  <c r="D288" i="2" s="1"/>
  <c r="C288" i="1"/>
  <c r="D288" i="1" s="1"/>
  <c r="C283" i="2"/>
  <c r="D283" i="2" s="1"/>
  <c r="C283" i="1"/>
  <c r="D283" i="1" s="1"/>
  <c r="C277" i="2"/>
  <c r="D277" i="2" s="1"/>
  <c r="C276" i="2"/>
  <c r="D276" i="2" s="1"/>
  <c r="C277" i="1"/>
  <c r="D277" i="1" s="1"/>
  <c r="C276" i="1"/>
  <c r="D276" i="1" s="1"/>
  <c r="C248" i="2"/>
  <c r="D248" i="2" s="1"/>
  <c r="C248" i="1"/>
  <c r="D248" i="1" s="1"/>
  <c r="C218" i="2"/>
  <c r="D218" i="2" s="1"/>
  <c r="C218" i="1"/>
  <c r="D218" i="1" s="1"/>
  <c r="C36" i="2"/>
  <c r="C36" i="1"/>
  <c r="C272" i="1" l="1"/>
  <c r="D272" i="1" s="1"/>
  <c r="C272" i="2"/>
  <c r="D272" i="2" s="1"/>
  <c r="C289" i="1"/>
  <c r="D289" i="1" s="1"/>
  <c r="C289" i="2"/>
  <c r="D289" i="2" s="1"/>
  <c r="C47" i="2" l="1"/>
  <c r="C47" i="1"/>
  <c r="C200" i="2"/>
  <c r="C200" i="1"/>
  <c r="C137" i="2"/>
  <c r="C137" i="1"/>
  <c r="C174" i="2"/>
  <c r="C174" i="1"/>
  <c r="C124" i="2" l="1"/>
  <c r="C124" i="1"/>
  <c r="C143" i="2"/>
  <c r="C143" i="1"/>
  <c r="B143" i="2"/>
  <c r="B143" i="1"/>
  <c r="C116" i="2"/>
  <c r="C116" i="1"/>
  <c r="B116" i="2"/>
  <c r="B116" i="1"/>
  <c r="B39" i="2"/>
  <c r="B39" i="1"/>
  <c r="D194" i="2" l="1"/>
  <c r="D194" i="1"/>
  <c r="D180" i="2" l="1"/>
  <c r="D180" i="1"/>
  <c r="C56" i="2"/>
  <c r="C56" i="1"/>
  <c r="B56" i="2"/>
  <c r="B56" i="1"/>
  <c r="C51" i="1"/>
  <c r="C51" i="2"/>
  <c r="B51" i="2"/>
  <c r="B51" i="1"/>
  <c r="D196" i="1"/>
  <c r="D196" i="2"/>
  <c r="C196" i="1"/>
  <c r="C196" i="2"/>
  <c r="B196" i="1"/>
  <c r="B196" i="2"/>
  <c r="G182" i="1" l="1"/>
  <c r="G182" i="2"/>
  <c r="E182" i="2"/>
  <c r="F182" i="2"/>
  <c r="E182" i="1"/>
  <c r="F182" i="1"/>
  <c r="G196" i="1"/>
  <c r="G196" i="2"/>
  <c r="F196" i="1"/>
  <c r="F196" i="2"/>
  <c r="E196" i="1"/>
  <c r="E196" i="2"/>
  <c r="G110" i="1" l="1"/>
  <c r="G110" i="2"/>
  <c r="F110" i="1"/>
  <c r="F110" i="2"/>
  <c r="E110" i="1"/>
  <c r="E110" i="2"/>
  <c r="E51" i="2"/>
  <c r="F51" i="2"/>
  <c r="G51" i="2"/>
  <c r="E51" i="1"/>
  <c r="F51" i="1"/>
  <c r="G51" i="1"/>
  <c r="E274" i="2" l="1"/>
  <c r="E276" i="2"/>
  <c r="E278" i="2"/>
  <c r="E296" i="2"/>
  <c r="E301" i="2"/>
  <c r="E274" i="1"/>
  <c r="E276" i="1"/>
  <c r="E278" i="1"/>
  <c r="E296" i="1"/>
  <c r="E301" i="1"/>
  <c r="C308" i="2"/>
  <c r="D308" i="2" s="1"/>
  <c r="C308" i="1"/>
  <c r="D308" i="1" s="1"/>
  <c r="C271" i="2"/>
  <c r="D271" i="2" s="1"/>
  <c r="C273" i="2"/>
  <c r="C274" i="2"/>
  <c r="C275" i="2"/>
  <c r="C271" i="1"/>
  <c r="D271" i="1" s="1"/>
  <c r="C273" i="1"/>
  <c r="C274" i="1"/>
  <c r="C275" i="1"/>
  <c r="G200" i="1" l="1"/>
  <c r="G200" i="2"/>
  <c r="C290" i="1" l="1"/>
  <c r="D290" i="1" s="1"/>
  <c r="C290" i="2"/>
  <c r="D290" i="2" s="1"/>
  <c r="E312" i="1" l="1"/>
  <c r="F312" i="1"/>
  <c r="E312" i="2"/>
  <c r="F312" i="2"/>
  <c r="D188" i="1" l="1"/>
  <c r="D188" i="2"/>
  <c r="E16" i="2" l="1"/>
  <c r="F16" i="2"/>
  <c r="E16" i="1"/>
  <c r="F16" i="1"/>
  <c r="C268" i="2" l="1"/>
  <c r="D268" i="2" s="1"/>
  <c r="C268" i="1"/>
  <c r="D268" i="1" s="1"/>
  <c r="C291" i="2"/>
  <c r="C291" i="1"/>
  <c r="C296" i="2"/>
  <c r="D296" i="2" s="1"/>
  <c r="C296" i="1"/>
  <c r="D296" i="1" s="1"/>
  <c r="C210" i="2"/>
  <c r="C210" i="1"/>
  <c r="C211" i="2"/>
  <c r="D211" i="2" s="1"/>
  <c r="C211" i="1"/>
  <c r="D211" i="1" s="1"/>
  <c r="C222" i="2"/>
  <c r="D222" i="2" s="1"/>
  <c r="C222" i="1"/>
  <c r="D222" i="1" s="1"/>
  <c r="C227" i="2"/>
  <c r="D227" i="2" s="1"/>
  <c r="C227" i="1"/>
  <c r="D227" i="1" s="1"/>
  <c r="C229" i="2"/>
  <c r="D229" i="2" s="1"/>
  <c r="C229" i="1"/>
  <c r="D229" i="1" s="1"/>
  <c r="C239" i="2"/>
  <c r="D239" i="2" s="1"/>
  <c r="C239" i="1"/>
  <c r="D239" i="1" s="1"/>
  <c r="C246" i="2"/>
  <c r="D246" i="2" s="1"/>
  <c r="C246" i="1"/>
  <c r="D246" i="1" s="1"/>
  <c r="C247" i="2"/>
  <c r="D247" i="2" s="1"/>
  <c r="C247" i="1"/>
  <c r="D247" i="1" s="1"/>
  <c r="C240" i="2"/>
  <c r="D240" i="2" s="1"/>
  <c r="C240" i="1"/>
  <c r="D240" i="1" s="1"/>
  <c r="D262" i="2"/>
  <c r="D262" i="1"/>
  <c r="C242" i="2"/>
  <c r="C242" i="1"/>
  <c r="C178" i="2"/>
  <c r="C178" i="1"/>
  <c r="C320" i="1" l="1"/>
  <c r="D320" i="1" s="1"/>
  <c r="C320" i="2"/>
  <c r="D320" i="2" s="1"/>
  <c r="D110" i="1" l="1"/>
  <c r="C110" i="1"/>
  <c r="B110" i="1"/>
  <c r="D110" i="2"/>
  <c r="C110" i="2"/>
  <c r="B110" i="2"/>
  <c r="D242" i="2" l="1"/>
  <c r="D242" i="1"/>
  <c r="B312" i="1" l="1"/>
  <c r="C310" i="1"/>
  <c r="D310" i="1" s="1"/>
  <c r="C309" i="1"/>
  <c r="D309" i="1" s="1"/>
  <c r="C306" i="1"/>
  <c r="D306" i="1" s="1"/>
  <c r="C304" i="1"/>
  <c r="D304" i="1" s="1"/>
  <c r="C303" i="1"/>
  <c r="D303" i="1" s="1"/>
  <c r="C302" i="1"/>
  <c r="D302" i="1" s="1"/>
  <c r="G301" i="1"/>
  <c r="C301" i="1"/>
  <c r="D301" i="1" s="1"/>
  <c r="C300" i="1"/>
  <c r="D300" i="1" s="1"/>
  <c r="C299" i="1"/>
  <c r="D299" i="1" s="1"/>
  <c r="C298" i="1"/>
  <c r="D298" i="1" s="1"/>
  <c r="C297" i="1"/>
  <c r="D297" i="1" s="1"/>
  <c r="G296" i="1"/>
  <c r="C295" i="1"/>
  <c r="D295" i="1" s="1"/>
  <c r="C294" i="1"/>
  <c r="D294" i="1" s="1"/>
  <c r="C292" i="1"/>
  <c r="D292" i="1" s="1"/>
  <c r="D291" i="1"/>
  <c r="C287" i="1"/>
  <c r="D287" i="1" s="1"/>
  <c r="C286" i="1"/>
  <c r="D286" i="1" s="1"/>
  <c r="C285" i="1"/>
  <c r="D285" i="1" s="1"/>
  <c r="C284" i="1"/>
  <c r="D284" i="1" s="1"/>
  <c r="C282" i="1"/>
  <c r="D282" i="1" s="1"/>
  <c r="C281" i="1"/>
  <c r="D281" i="1" s="1"/>
  <c r="C279" i="1"/>
  <c r="D279" i="1" s="1"/>
  <c r="C278" i="1"/>
  <c r="D278" i="1" s="1"/>
  <c r="D275" i="1"/>
  <c r="G274" i="1"/>
  <c r="D274" i="1"/>
  <c r="D273" i="1"/>
  <c r="C270" i="1"/>
  <c r="D270" i="1" s="1"/>
  <c r="C269" i="1"/>
  <c r="C267" i="1"/>
  <c r="D267" i="1" s="1"/>
  <c r="G266" i="1"/>
  <c r="F266" i="1"/>
  <c r="E266" i="1"/>
  <c r="B266" i="1"/>
  <c r="C265" i="1"/>
  <c r="D265" i="1" s="1"/>
  <c r="C264" i="1"/>
  <c r="D264" i="1" s="1"/>
  <c r="C263" i="1"/>
  <c r="D263" i="1" s="1"/>
  <c r="D261" i="1"/>
  <c r="C260" i="1"/>
  <c r="D260" i="1" s="1"/>
  <c r="C259" i="1"/>
  <c r="D259" i="1" s="1"/>
  <c r="C258" i="1"/>
  <c r="D258" i="1" s="1"/>
  <c r="C257" i="1"/>
  <c r="D257" i="1" s="1"/>
  <c r="C256" i="1"/>
  <c r="D256" i="1" s="1"/>
  <c r="C255" i="1"/>
  <c r="D255" i="1" s="1"/>
  <c r="C254" i="1"/>
  <c r="D254" i="1" s="1"/>
  <c r="C253" i="1"/>
  <c r="D253" i="1" s="1"/>
  <c r="C251" i="1"/>
  <c r="D251" i="1" s="1"/>
  <c r="C250" i="1"/>
  <c r="D250" i="1" s="1"/>
  <c r="C249" i="1"/>
  <c r="D249" i="1" s="1"/>
  <c r="D245" i="1"/>
  <c r="D244" i="1"/>
  <c r="C241" i="1"/>
  <c r="D241" i="1" s="1"/>
  <c r="C238" i="1"/>
  <c r="D238" i="1" s="1"/>
  <c r="C237" i="1"/>
  <c r="D237" i="1" s="1"/>
  <c r="C236" i="1"/>
  <c r="D236" i="1" s="1"/>
  <c r="C235" i="1"/>
  <c r="D235" i="1" s="1"/>
  <c r="C234" i="1"/>
  <c r="D234" i="1" s="1"/>
  <c r="C233" i="1"/>
  <c r="D233" i="1" s="1"/>
  <c r="C232" i="1"/>
  <c r="D232" i="1" s="1"/>
  <c r="C231" i="1"/>
  <c r="D231" i="1" s="1"/>
  <c r="C230" i="1"/>
  <c r="D230" i="1" s="1"/>
  <c r="C228" i="1"/>
  <c r="D228" i="1" s="1"/>
  <c r="C226" i="1"/>
  <c r="D226" i="1" s="1"/>
  <c r="C225" i="1"/>
  <c r="D225" i="1" s="1"/>
  <c r="C224" i="1"/>
  <c r="D224" i="1" s="1"/>
  <c r="C223" i="1"/>
  <c r="D223" i="1" s="1"/>
  <c r="C221" i="1"/>
  <c r="D221" i="1" s="1"/>
  <c r="C220" i="1"/>
  <c r="D220" i="1" s="1"/>
  <c r="C219" i="1"/>
  <c r="D219" i="1" s="1"/>
  <c r="C217" i="1"/>
  <c r="D217" i="1" s="1"/>
  <c r="C216" i="1"/>
  <c r="D216" i="1" s="1"/>
  <c r="C215" i="1"/>
  <c r="D215" i="1" s="1"/>
  <c r="C214" i="1"/>
  <c r="D214" i="1" s="1"/>
  <c r="C213" i="1"/>
  <c r="D213" i="1" s="1"/>
  <c r="C212" i="1"/>
  <c r="D210" i="1"/>
  <c r="D202" i="1"/>
  <c r="F200" i="1"/>
  <c r="E200" i="1"/>
  <c r="B200" i="1"/>
  <c r="D198" i="1"/>
  <c r="D200" i="1" s="1"/>
  <c r="D190" i="1"/>
  <c r="D186" i="1"/>
  <c r="D184" i="1"/>
  <c r="C182" i="1"/>
  <c r="D182" i="1" s="1"/>
  <c r="G178" i="1"/>
  <c r="F178" i="1"/>
  <c r="E178" i="1"/>
  <c r="B178" i="1"/>
  <c r="D178" i="1" s="1"/>
  <c r="D176" i="1"/>
  <c r="G169" i="1"/>
  <c r="F169" i="1"/>
  <c r="E169" i="1"/>
  <c r="B169" i="1"/>
  <c r="D167" i="1"/>
  <c r="D169" i="1" s="1"/>
  <c r="G161" i="1"/>
  <c r="F161" i="1"/>
  <c r="E161" i="1"/>
  <c r="B161" i="1"/>
  <c r="C161" i="1"/>
  <c r="D156" i="1"/>
  <c r="C154" i="1"/>
  <c r="D154" i="1" s="1"/>
  <c r="G152" i="1"/>
  <c r="F152" i="1"/>
  <c r="E152" i="1"/>
  <c r="B152" i="1"/>
  <c r="D149" i="1"/>
  <c r="D152" i="1" s="1"/>
  <c r="G143" i="1"/>
  <c r="F143" i="1"/>
  <c r="E143" i="1"/>
  <c r="D139" i="1"/>
  <c r="D137" i="1"/>
  <c r="D131" i="1"/>
  <c r="D130" i="1"/>
  <c r="D135" i="1" s="1"/>
  <c r="G128" i="1"/>
  <c r="F128" i="1"/>
  <c r="E128" i="1"/>
  <c r="B128" i="1"/>
  <c r="D127" i="1"/>
  <c r="D126" i="1"/>
  <c r="G124" i="1"/>
  <c r="F124" i="1"/>
  <c r="E124" i="1"/>
  <c r="D123" i="1"/>
  <c r="F120" i="1"/>
  <c r="E120" i="1"/>
  <c r="B120" i="1"/>
  <c r="D119" i="1"/>
  <c r="G116" i="1"/>
  <c r="F116" i="1"/>
  <c r="E116" i="1"/>
  <c r="D113" i="1"/>
  <c r="D104" i="1"/>
  <c r="D102" i="1"/>
  <c r="G100" i="1"/>
  <c r="F100" i="1"/>
  <c r="E100" i="1"/>
  <c r="B100" i="1"/>
  <c r="C100" i="1"/>
  <c r="G95" i="1"/>
  <c r="F95" i="1"/>
  <c r="E95" i="1"/>
  <c r="B95" i="1"/>
  <c r="D92" i="1"/>
  <c r="D95" i="1" s="1"/>
  <c r="C90" i="1"/>
  <c r="D90" i="1" s="1"/>
  <c r="G88" i="1"/>
  <c r="F88" i="1"/>
  <c r="E88" i="1"/>
  <c r="B88" i="1"/>
  <c r="G81" i="1"/>
  <c r="F81" i="1"/>
  <c r="E81" i="1"/>
  <c r="B81" i="1"/>
  <c r="D79" i="1"/>
  <c r="D81" i="1" s="1"/>
  <c r="G77" i="1"/>
  <c r="F77" i="1"/>
  <c r="E77" i="1"/>
  <c r="B77" i="1"/>
  <c r="C77" i="1"/>
  <c r="C71" i="1"/>
  <c r="D71" i="1" s="1"/>
  <c r="G69" i="1"/>
  <c r="F69" i="1"/>
  <c r="E69" i="1"/>
  <c r="B69" i="1"/>
  <c r="D65" i="1"/>
  <c r="D69" i="1" s="1"/>
  <c r="D63" i="1"/>
  <c r="G61" i="1"/>
  <c r="F61" i="1"/>
  <c r="E61" i="1"/>
  <c r="B61" i="1"/>
  <c r="D58" i="1"/>
  <c r="D61" i="1" s="1"/>
  <c r="D53" i="1"/>
  <c r="D56" i="1" s="1"/>
  <c r="D49" i="1"/>
  <c r="D51" i="1" s="1"/>
  <c r="G47" i="1"/>
  <c r="F47" i="1"/>
  <c r="E47" i="1"/>
  <c r="B47" i="1"/>
  <c r="D45" i="1"/>
  <c r="D47" i="1" s="1"/>
  <c r="G43" i="1"/>
  <c r="F43" i="1"/>
  <c r="E43" i="1"/>
  <c r="B43" i="1"/>
  <c r="D41" i="1"/>
  <c r="D43" i="1" s="1"/>
  <c r="G39" i="1"/>
  <c r="F39" i="1"/>
  <c r="E39" i="1"/>
  <c r="C39" i="1"/>
  <c r="G34" i="1"/>
  <c r="F34" i="1"/>
  <c r="E34" i="1"/>
  <c r="B34" i="1"/>
  <c r="D30" i="1"/>
  <c r="D34" i="1" s="1"/>
  <c r="G28" i="1"/>
  <c r="F28" i="1"/>
  <c r="E28" i="1"/>
  <c r="B28" i="1"/>
  <c r="D24" i="1"/>
  <c r="D28" i="1" s="1"/>
  <c r="C22" i="1"/>
  <c r="D22" i="1" s="1"/>
  <c r="G20" i="1"/>
  <c r="F20" i="1"/>
  <c r="E20" i="1"/>
  <c r="B20" i="1"/>
  <c r="C19" i="1"/>
  <c r="D19" i="1" s="1"/>
  <c r="C18" i="1"/>
  <c r="D18" i="1" s="1"/>
  <c r="B16" i="1"/>
  <c r="D11" i="1"/>
  <c r="D10" i="1"/>
  <c r="G8" i="1"/>
  <c r="F8" i="1"/>
  <c r="E8" i="1"/>
  <c r="B8" i="1"/>
  <c r="C3" i="1"/>
  <c r="D3" i="1" s="1"/>
  <c r="B312" i="2"/>
  <c r="C310" i="2"/>
  <c r="D310" i="2" s="1"/>
  <c r="C309" i="2"/>
  <c r="D309" i="2" s="1"/>
  <c r="C306" i="2"/>
  <c r="D306" i="2" s="1"/>
  <c r="C304" i="2"/>
  <c r="D304" i="2" s="1"/>
  <c r="C303" i="2"/>
  <c r="D303" i="2" s="1"/>
  <c r="C302" i="2"/>
  <c r="D302" i="2" s="1"/>
  <c r="G301" i="2"/>
  <c r="C301" i="2"/>
  <c r="D301" i="2" s="1"/>
  <c r="C300" i="2"/>
  <c r="D300" i="2" s="1"/>
  <c r="C299" i="2"/>
  <c r="D299" i="2" s="1"/>
  <c r="C298" i="2"/>
  <c r="D298" i="2" s="1"/>
  <c r="C297" i="2"/>
  <c r="D297" i="2" s="1"/>
  <c r="G296" i="2"/>
  <c r="C295" i="2"/>
  <c r="D295" i="2" s="1"/>
  <c r="C294" i="2"/>
  <c r="D294" i="2" s="1"/>
  <c r="C292" i="2"/>
  <c r="D292" i="2" s="1"/>
  <c r="D291" i="2"/>
  <c r="C287" i="2"/>
  <c r="D287" i="2" s="1"/>
  <c r="C286" i="2"/>
  <c r="D286" i="2" s="1"/>
  <c r="C285" i="2"/>
  <c r="D285" i="2" s="1"/>
  <c r="C284" i="2"/>
  <c r="D284" i="2" s="1"/>
  <c r="C282" i="2"/>
  <c r="D282" i="2" s="1"/>
  <c r="C281" i="2"/>
  <c r="D281" i="2" s="1"/>
  <c r="C279" i="2"/>
  <c r="D279" i="2" s="1"/>
  <c r="C278" i="2"/>
  <c r="D278" i="2" s="1"/>
  <c r="D275" i="2"/>
  <c r="G274" i="2"/>
  <c r="D274" i="2"/>
  <c r="D273" i="2"/>
  <c r="C270" i="2"/>
  <c r="D270" i="2" s="1"/>
  <c r="C269" i="2"/>
  <c r="D269" i="2" s="1"/>
  <c r="C267" i="2"/>
  <c r="D267" i="2" s="1"/>
  <c r="G266" i="2"/>
  <c r="F266" i="2"/>
  <c r="E266" i="2"/>
  <c r="B266" i="2"/>
  <c r="C265" i="2"/>
  <c r="D265" i="2" s="1"/>
  <c r="C264" i="2"/>
  <c r="D264" i="2" s="1"/>
  <c r="C263" i="2"/>
  <c r="D263" i="2" s="1"/>
  <c r="D261" i="2"/>
  <c r="C260" i="2"/>
  <c r="D260" i="2" s="1"/>
  <c r="C259" i="2"/>
  <c r="D259" i="2" s="1"/>
  <c r="C258" i="2"/>
  <c r="D258" i="2" s="1"/>
  <c r="C257" i="2"/>
  <c r="D257" i="2" s="1"/>
  <c r="C256" i="2"/>
  <c r="D256" i="2" s="1"/>
  <c r="C255" i="2"/>
  <c r="D255" i="2" s="1"/>
  <c r="C254" i="2"/>
  <c r="D254" i="2" s="1"/>
  <c r="C253" i="2"/>
  <c r="D253" i="2" s="1"/>
  <c r="C251" i="2"/>
  <c r="D251" i="2" s="1"/>
  <c r="C250" i="2"/>
  <c r="D250" i="2" s="1"/>
  <c r="C249" i="2"/>
  <c r="D249" i="2" s="1"/>
  <c r="D245" i="2"/>
  <c r="D244" i="2"/>
  <c r="C241" i="2"/>
  <c r="D241" i="2" s="1"/>
  <c r="C238" i="2"/>
  <c r="D238" i="2" s="1"/>
  <c r="C237" i="2"/>
  <c r="D237" i="2" s="1"/>
  <c r="C236" i="2"/>
  <c r="D236" i="2" s="1"/>
  <c r="C235" i="2"/>
  <c r="D235" i="2" s="1"/>
  <c r="C234" i="2"/>
  <c r="D234" i="2" s="1"/>
  <c r="C233" i="2"/>
  <c r="D233" i="2" s="1"/>
  <c r="C232" i="2"/>
  <c r="D232" i="2" s="1"/>
  <c r="C231" i="2"/>
  <c r="D231" i="2" s="1"/>
  <c r="C230" i="2"/>
  <c r="D230" i="2" s="1"/>
  <c r="C228" i="2"/>
  <c r="D228" i="2" s="1"/>
  <c r="C226" i="2"/>
  <c r="D226" i="2" s="1"/>
  <c r="C225" i="2"/>
  <c r="D225" i="2" s="1"/>
  <c r="C224" i="2"/>
  <c r="D224" i="2" s="1"/>
  <c r="C223" i="2"/>
  <c r="D223" i="2" s="1"/>
  <c r="C221" i="2"/>
  <c r="D221" i="2" s="1"/>
  <c r="C220" i="2"/>
  <c r="D220" i="2" s="1"/>
  <c r="C219" i="2"/>
  <c r="D219" i="2" s="1"/>
  <c r="C217" i="2"/>
  <c r="D217" i="2" s="1"/>
  <c r="C216" i="2"/>
  <c r="D216" i="2" s="1"/>
  <c r="C215" i="2"/>
  <c r="D215" i="2" s="1"/>
  <c r="C214" i="2"/>
  <c r="D214" i="2" s="1"/>
  <c r="C213" i="2"/>
  <c r="C212" i="2"/>
  <c r="D212" i="2" s="1"/>
  <c r="D210" i="2"/>
  <c r="D202" i="2"/>
  <c r="F200" i="2"/>
  <c r="E200" i="2"/>
  <c r="B200" i="2"/>
  <c r="D198" i="2"/>
  <c r="D200" i="2" s="1"/>
  <c r="D190" i="2"/>
  <c r="D186" i="2"/>
  <c r="D184" i="2"/>
  <c r="C182" i="2"/>
  <c r="D182" i="2" s="1"/>
  <c r="G178" i="2"/>
  <c r="F178" i="2"/>
  <c r="E178" i="2"/>
  <c r="B178" i="2"/>
  <c r="D178" i="2" s="1"/>
  <c r="D176" i="2"/>
  <c r="D171" i="2"/>
  <c r="D174" i="2" s="1"/>
  <c r="G169" i="2"/>
  <c r="F169" i="2"/>
  <c r="E169" i="2"/>
  <c r="B169" i="2"/>
  <c r="D167" i="2"/>
  <c r="D169" i="2" s="1"/>
  <c r="G161" i="2"/>
  <c r="F161" i="2"/>
  <c r="E161" i="2"/>
  <c r="B161" i="2"/>
  <c r="D158" i="2"/>
  <c r="D161" i="2" s="1"/>
  <c r="D156" i="2"/>
  <c r="C154" i="2"/>
  <c r="D154" i="2" s="1"/>
  <c r="G152" i="2"/>
  <c r="F152" i="2"/>
  <c r="E152" i="2"/>
  <c r="B152" i="2"/>
  <c r="D149" i="2"/>
  <c r="D152" i="2" s="1"/>
  <c r="G143" i="2"/>
  <c r="F143" i="2"/>
  <c r="E143" i="2"/>
  <c r="D140" i="2"/>
  <c r="D137" i="2"/>
  <c r="D131" i="2"/>
  <c r="D130" i="2"/>
  <c r="D135" i="2" s="1"/>
  <c r="G128" i="2"/>
  <c r="F128" i="2"/>
  <c r="E128" i="2"/>
  <c r="B128" i="2"/>
  <c r="D127" i="2"/>
  <c r="D126" i="2"/>
  <c r="G124" i="2"/>
  <c r="F124" i="2"/>
  <c r="E124" i="2"/>
  <c r="D122" i="2"/>
  <c r="F120" i="2"/>
  <c r="E120" i="2"/>
  <c r="B120" i="2"/>
  <c r="D119" i="2"/>
  <c r="D118" i="2"/>
  <c r="G116" i="2"/>
  <c r="F116" i="2"/>
  <c r="E116" i="2"/>
  <c r="D112" i="2"/>
  <c r="D104" i="2"/>
  <c r="D102" i="2"/>
  <c r="G100" i="2"/>
  <c r="F100" i="2"/>
  <c r="E100" i="2"/>
  <c r="B100" i="2"/>
  <c r="D97" i="2"/>
  <c r="D100" i="2" s="1"/>
  <c r="G95" i="2"/>
  <c r="F95" i="2"/>
  <c r="E95" i="2"/>
  <c r="B95" i="2"/>
  <c r="D92" i="2"/>
  <c r="D95" i="2" s="1"/>
  <c r="C90" i="2"/>
  <c r="D90" i="2" s="1"/>
  <c r="G88" i="2"/>
  <c r="F88" i="2"/>
  <c r="E88" i="2"/>
  <c r="B88" i="2"/>
  <c r="D83" i="2"/>
  <c r="G81" i="2"/>
  <c r="F81" i="2"/>
  <c r="E81" i="2"/>
  <c r="B81" i="2"/>
  <c r="D79" i="2"/>
  <c r="D81" i="2" s="1"/>
  <c r="G77" i="2"/>
  <c r="F77" i="2"/>
  <c r="E77" i="2"/>
  <c r="B77" i="2"/>
  <c r="D73" i="2"/>
  <c r="D77" i="2" s="1"/>
  <c r="C71" i="2"/>
  <c r="D71" i="2" s="1"/>
  <c r="G69" i="2"/>
  <c r="F69" i="2"/>
  <c r="E69" i="2"/>
  <c r="B69" i="2"/>
  <c r="C69" i="2"/>
  <c r="D63" i="2"/>
  <c r="G61" i="2"/>
  <c r="F61" i="2"/>
  <c r="E61" i="2"/>
  <c r="B61" i="2"/>
  <c r="D58" i="2"/>
  <c r="D61" i="2" s="1"/>
  <c r="D53" i="2"/>
  <c r="D56" i="2" s="1"/>
  <c r="D49" i="2"/>
  <c r="D51" i="2" s="1"/>
  <c r="G47" i="2"/>
  <c r="F47" i="2"/>
  <c r="E47" i="2"/>
  <c r="B47" i="2"/>
  <c r="D45" i="2"/>
  <c r="D47" i="2" s="1"/>
  <c r="G43" i="2"/>
  <c r="F43" i="2"/>
  <c r="E43" i="2"/>
  <c r="B43" i="2"/>
  <c r="C43" i="2"/>
  <c r="G39" i="2"/>
  <c r="F39" i="2"/>
  <c r="E39" i="2"/>
  <c r="D36" i="2"/>
  <c r="D39" i="2" s="1"/>
  <c r="G34" i="2"/>
  <c r="F34" i="2"/>
  <c r="E34" i="2"/>
  <c r="B34" i="2"/>
  <c r="D30" i="2"/>
  <c r="D34" i="2" s="1"/>
  <c r="G28" i="2"/>
  <c r="F28" i="2"/>
  <c r="E28" i="2"/>
  <c r="B28" i="2"/>
  <c r="C28" i="2"/>
  <c r="C22" i="2"/>
  <c r="D22" i="2" s="1"/>
  <c r="G20" i="2"/>
  <c r="F20" i="2"/>
  <c r="E20" i="2"/>
  <c r="B20" i="2"/>
  <c r="C19" i="2"/>
  <c r="D19" i="2" s="1"/>
  <c r="C18" i="2"/>
  <c r="D18" i="2" s="1"/>
  <c r="B16" i="2"/>
  <c r="D11" i="2"/>
  <c r="D10" i="2"/>
  <c r="G8" i="2"/>
  <c r="F8" i="2"/>
  <c r="E8" i="2"/>
  <c r="B8" i="2"/>
  <c r="C3" i="2"/>
  <c r="D3" i="2" s="1"/>
  <c r="F208" i="2" l="1"/>
  <c r="F208" i="1"/>
  <c r="G208" i="2"/>
  <c r="G208" i="1"/>
  <c r="E208" i="2"/>
  <c r="B208" i="2"/>
  <c r="E208" i="1"/>
  <c r="B208" i="1"/>
  <c r="G312" i="1"/>
  <c r="G313" i="1" s="1"/>
  <c r="G312" i="2"/>
  <c r="G313" i="2" s="1"/>
  <c r="D120" i="2"/>
  <c r="D16" i="1"/>
  <c r="F313" i="1"/>
  <c r="D97" i="1"/>
  <c r="D100" i="1" s="1"/>
  <c r="C152" i="1"/>
  <c r="D171" i="1"/>
  <c r="D174" i="1" s="1"/>
  <c r="D24" i="2"/>
  <c r="D28" i="2" s="1"/>
  <c r="C95" i="2"/>
  <c r="C100" i="2"/>
  <c r="D128" i="2"/>
  <c r="F313" i="2"/>
  <c r="B313" i="2"/>
  <c r="C81" i="1"/>
  <c r="C81" i="2"/>
  <c r="C120" i="2"/>
  <c r="C128" i="2"/>
  <c r="D20" i="1"/>
  <c r="D41" i="2"/>
  <c r="D43" i="2" s="1"/>
  <c r="D16" i="2"/>
  <c r="D88" i="2"/>
  <c r="B313" i="1"/>
  <c r="C77" i="2"/>
  <c r="D36" i="1"/>
  <c r="D39" i="1" s="1"/>
  <c r="D192" i="1"/>
  <c r="C28" i="1"/>
  <c r="C34" i="1"/>
  <c r="C43" i="1"/>
  <c r="C61" i="2"/>
  <c r="C16" i="2"/>
  <c r="D65" i="2"/>
  <c r="D69" i="2" s="1"/>
  <c r="D112" i="1"/>
  <c r="D116" i="1" s="1"/>
  <c r="D158" i="1"/>
  <c r="D161" i="1" s="1"/>
  <c r="D113" i="2"/>
  <c r="D116" i="2" s="1"/>
  <c r="C8" i="2"/>
  <c r="C88" i="2"/>
  <c r="D140" i="1"/>
  <c r="D143" i="1" s="1"/>
  <c r="C169" i="2"/>
  <c r="E313" i="2"/>
  <c r="C69" i="1"/>
  <c r="D73" i="1"/>
  <c r="D77" i="1" s="1"/>
  <c r="E313" i="1"/>
  <c r="C266" i="2"/>
  <c r="C266" i="1"/>
  <c r="D20" i="2"/>
  <c r="C16" i="1"/>
  <c r="D8" i="2"/>
  <c r="C34" i="2"/>
  <c r="C161" i="2"/>
  <c r="D192" i="2"/>
  <c r="D213" i="2"/>
  <c r="D266" i="2" s="1"/>
  <c r="C20" i="2"/>
  <c r="C39" i="2"/>
  <c r="D139" i="2"/>
  <c r="D143" i="2" s="1"/>
  <c r="C152" i="2"/>
  <c r="D312" i="2"/>
  <c r="C8" i="1"/>
  <c r="C61" i="1"/>
  <c r="C169" i="1"/>
  <c r="C312" i="1"/>
  <c r="C20" i="1"/>
  <c r="C95" i="1"/>
  <c r="D128" i="1"/>
  <c r="C312" i="2"/>
  <c r="D83" i="1"/>
  <c r="D88" i="1" s="1"/>
  <c r="C88" i="1"/>
  <c r="D123" i="2"/>
  <c r="D124" i="2" s="1"/>
  <c r="D118" i="1"/>
  <c r="D120" i="1" s="1"/>
  <c r="C120" i="1"/>
  <c r="C128" i="1"/>
  <c r="D122" i="1"/>
  <c r="D124" i="1" s="1"/>
  <c r="D8" i="1"/>
  <c r="D212" i="1"/>
  <c r="D266" i="1" s="1"/>
  <c r="D269" i="1"/>
  <c r="D312" i="1" s="1"/>
  <c r="C208" i="2" l="1"/>
  <c r="D208" i="2"/>
  <c r="D208" i="1"/>
  <c r="C208" i="1"/>
  <c r="F314" i="1"/>
  <c r="E314" i="1"/>
  <c r="F314" i="2"/>
  <c r="B314" i="1"/>
  <c r="B314" i="2"/>
  <c r="C313" i="2"/>
  <c r="E314" i="2"/>
  <c r="G314" i="2"/>
  <c r="D313" i="2"/>
  <c r="C313" i="1"/>
  <c r="G314" i="1"/>
  <c r="D313" i="1"/>
  <c r="D314" i="2" l="1"/>
  <c r="C314" i="2"/>
  <c r="C314" i="1"/>
  <c r="D314" i="1"/>
</calcChain>
</file>

<file path=xl/sharedStrings.xml><?xml version="1.0" encoding="utf-8"?>
<sst xmlns="http://schemas.openxmlformats.org/spreadsheetml/2006/main" count="553" uniqueCount="461">
  <si>
    <t>Produzione potenziale</t>
  </si>
  <si>
    <t>Superficie
 iscritta ettari</t>
  </si>
  <si>
    <t>uva q.li</t>
  </si>
  <si>
    <t>vino hl</t>
  </si>
  <si>
    <t>Alto Adige Meranese o Meranese di Collina</t>
  </si>
  <si>
    <t>Alto Adige Meranese Burggraviato</t>
  </si>
  <si>
    <t>Alto Adige Meranese Küchelberg</t>
  </si>
  <si>
    <t>Alto Adige Meranese Lebenberg</t>
  </si>
  <si>
    <t>Alto Adige Meranese Rosengarten</t>
  </si>
  <si>
    <t xml:space="preserve">Lago di Caldaro  </t>
  </si>
  <si>
    <t>Lago di Caldaro classico</t>
  </si>
  <si>
    <t>Lago di Caldaro classico superiore</t>
  </si>
  <si>
    <t>Lago di Caldaro scelto</t>
  </si>
  <si>
    <t>Lago di Caldaro scelto classico</t>
  </si>
  <si>
    <t>Lago di Caldaro scelto classico superiore</t>
  </si>
  <si>
    <t>Lago di Caldaro</t>
  </si>
  <si>
    <t xml:space="preserve">Alto Adige Santa Maddalena  </t>
  </si>
  <si>
    <t>Alto Adige Santa Maddalena classico</t>
  </si>
  <si>
    <t xml:space="preserve">Alto Adige Colli di Bolzano  </t>
  </si>
  <si>
    <t xml:space="preserve">Alto Adige Chardonnay  </t>
  </si>
  <si>
    <t>Alto Adige Chardonnay passito</t>
  </si>
  <si>
    <t>Alto Adige Chardonnay riserva</t>
  </si>
  <si>
    <t>Alto Adige Chardonnay Spumante</t>
  </si>
  <si>
    <t>Alto Adige Chardonnay</t>
  </si>
  <si>
    <t xml:space="preserve">Alto Adige Traminer Aromatico  </t>
  </si>
  <si>
    <t>Alto Adige Traminer Aromatico passito</t>
  </si>
  <si>
    <t>Alto Adige Traminer Aromatico riserva</t>
  </si>
  <si>
    <t>Alto Adige Traminer Aromatico vendemmia tardiva</t>
  </si>
  <si>
    <t>Alto Adige Traminer Aromatico</t>
  </si>
  <si>
    <t xml:space="preserve">Alto Adige Moscato Giallo  </t>
  </si>
  <si>
    <t>Alto Adige Moscato Giallo passito</t>
  </si>
  <si>
    <t>Alto Adige Moscato Giallo</t>
  </si>
  <si>
    <t>Alto Adige Kerner</t>
  </si>
  <si>
    <t>Alto Adige Kerner riserva</t>
  </si>
  <si>
    <t xml:space="preserve">Alto Adige Müller Thurgau  </t>
  </si>
  <si>
    <t>Alto Adige Müller Thurgau  vendemmia tardiva</t>
  </si>
  <si>
    <t>Alto Adige Riesling</t>
  </si>
  <si>
    <t>Alto Adige Pinot Grigio</t>
  </si>
  <si>
    <t>Alto Adige Pinot Grigio riserva</t>
  </si>
  <si>
    <t xml:space="preserve">Alto Adige Sauvignon  </t>
  </si>
  <si>
    <t>Alto Adige Sauvignon passito</t>
  </si>
  <si>
    <t>Alto Adige Sauvignon riserva</t>
  </si>
  <si>
    <t>Alto Adige Sauvignon</t>
  </si>
  <si>
    <t xml:space="preserve">Alto Adige Silvaner  </t>
  </si>
  <si>
    <t>Alto Adige Pinot Bianco riserva</t>
  </si>
  <si>
    <t>Alto Adige Pinot Bianco Spumante</t>
  </si>
  <si>
    <t>Alto Adige Pinot Bianco</t>
  </si>
  <si>
    <t xml:space="preserve">Alto Adige Riesling Italico  </t>
  </si>
  <si>
    <t xml:space="preserve">Alto Adige Pinot Nero  </t>
  </si>
  <si>
    <t>Alto Adige Pinot Nero riserva</t>
  </si>
  <si>
    <t>Alto Adige Pinot Nero rosato</t>
  </si>
  <si>
    <t>Alto Adige Pinot Nero Spumante</t>
  </si>
  <si>
    <t>Alto Adige Pinot Nero</t>
  </si>
  <si>
    <t>Alto Adige Cabernet /Franc/Sauvignon</t>
  </si>
  <si>
    <t>Alto Adige Cabernet /Franc/Sauvignon riserva</t>
  </si>
  <si>
    <t>Alto Adige Lagrein</t>
  </si>
  <si>
    <t>Alto Adige Lagrein di Gries</t>
  </si>
  <si>
    <t>Alto Adige Lagrein riserva</t>
  </si>
  <si>
    <t>Alto Adige Lagrein riserva di Gries</t>
  </si>
  <si>
    <t>Alto Adige Lagrein rosato</t>
  </si>
  <si>
    <t xml:space="preserve">Alto Adige Malvasia  </t>
  </si>
  <si>
    <t>Alto Adige Merlot rosato</t>
  </si>
  <si>
    <t>Alto Adige Merlot</t>
  </si>
  <si>
    <t>Alto Adige Moscato Rosa passito</t>
  </si>
  <si>
    <t>Alto Adige Moscato Rosa vendemmia tardiva</t>
  </si>
  <si>
    <t>Alto Adige Moscato Rosa</t>
  </si>
  <si>
    <t>Alto Adige Schiava/Schiava Gentile</t>
  </si>
  <si>
    <t xml:space="preserve">Alto Adige Schiava Grigia  </t>
  </si>
  <si>
    <t>Alto Adige Terlano senza nome di vitigno classico</t>
  </si>
  <si>
    <t xml:space="preserve">Alto Adige Terlano Chardonnay </t>
  </si>
  <si>
    <t>Alto Adige Terlano Chardonnay classico</t>
  </si>
  <si>
    <t>Alto Adige Terlano Chardonnay riserva</t>
  </si>
  <si>
    <t xml:space="preserve">Alto Adige Terlano Müller Thurgau </t>
  </si>
  <si>
    <t>Alto Adige Terlano Müller Thurgau classico</t>
  </si>
  <si>
    <t>Alto Adige Terlano Riesling</t>
  </si>
  <si>
    <t xml:space="preserve">Alto Adige Terlano Riesling classico </t>
  </si>
  <si>
    <t xml:space="preserve">Alto Adige Terlano Pinot Grigio classico </t>
  </si>
  <si>
    <t xml:space="preserve">Alto Adige Terlano Sauvignon  </t>
  </si>
  <si>
    <t>Alto Adige Terlano Sauvignon classico</t>
  </si>
  <si>
    <t>Alto Adige Terlano Sauvignon riserva</t>
  </si>
  <si>
    <t>Alto Adige Terlano Sauvignon classico riserva</t>
  </si>
  <si>
    <t>Alto Adige Terlano Silvaner</t>
  </si>
  <si>
    <t xml:space="preserve">Alto Adige Terlano Pinot Bianco  </t>
  </si>
  <si>
    <t>Alto Adige Terlano Pinot Bianco classico</t>
  </si>
  <si>
    <t>Alto Adige Terlano Pinot Bianco riserva</t>
  </si>
  <si>
    <t>Alto Adige Valle Isarco Traminer Aromatico</t>
  </si>
  <si>
    <t>Alto Adige Valle Isarco Kerner passito</t>
  </si>
  <si>
    <t>Alto Adige Valle Isarco Kerner riserva</t>
  </si>
  <si>
    <t>Alto Adige Valle Isarco Kerner</t>
  </si>
  <si>
    <t xml:space="preserve">Alto Adige Valle Isarco Klausner Leitacher  </t>
  </si>
  <si>
    <t xml:space="preserve">Alto Adige Valle Isarco Müller Thurgau  </t>
  </si>
  <si>
    <t>Alto Adige Valle Isarco Riesling</t>
  </si>
  <si>
    <t>Alto Adige Valle Isarco Riesling vendemmia tardiva</t>
  </si>
  <si>
    <t xml:space="preserve">Alto Adige Valle Isarco Pinot Grigio  </t>
  </si>
  <si>
    <t xml:space="preserve">Alto Adige Valle Isarco Silvaner  </t>
  </si>
  <si>
    <t>Alto Adige Valle Isarco Silvaner riserva</t>
  </si>
  <si>
    <t xml:space="preserve">Alto Adige Valle Isarco Veltliner  </t>
  </si>
  <si>
    <t xml:space="preserve">Alto Adige Valle Venosta Chardonnay  </t>
  </si>
  <si>
    <t>Alto Adige Valle Venosta Chardonnay riserva</t>
  </si>
  <si>
    <t xml:space="preserve">Alto Adige Valle Venosta Traminer Aromatico  </t>
  </si>
  <si>
    <t xml:space="preserve">Alto Adige Valle Venosta Kerner  </t>
  </si>
  <si>
    <t xml:space="preserve">Alto Adige Valle Venosta Müller Thurgau  </t>
  </si>
  <si>
    <t xml:space="preserve">Alto Adige Valle Venosta Riesling  </t>
  </si>
  <si>
    <t xml:space="preserve">Alto Adige Valle Venosta Pinot Grigio  </t>
  </si>
  <si>
    <t>Alto Adige Valle Venosta Sauvignon</t>
  </si>
  <si>
    <t xml:space="preserve">Alto Adige Valle Venosta Pinot Bianco  </t>
  </si>
  <si>
    <t xml:space="preserve">Alto Adige Valle Venosta Pinot Nero  </t>
  </si>
  <si>
    <t>Alto Adige Valle Venosta Pinot Nero riserva</t>
  </si>
  <si>
    <t xml:space="preserve">Alto Adige Valle Venosta Schiava  </t>
  </si>
  <si>
    <t>Alto Adige spumante</t>
  </si>
  <si>
    <t>Mitterberg Chardonnay</t>
  </si>
  <si>
    <t>Mitterberg Chardonnay passito</t>
  </si>
  <si>
    <t>Mitterberg Pinot nero</t>
  </si>
  <si>
    <t>Mitterberg Pinot nero rosato</t>
  </si>
  <si>
    <t>Mitterberg Bronner</t>
  </si>
  <si>
    <t>Mitterberg Bronner passito</t>
  </si>
  <si>
    <t>Mitterberg Cabernet/Franc/Sauvignon</t>
  </si>
  <si>
    <t>Mitterberg Cabernet/Franc/Sauvignon rosato</t>
  </si>
  <si>
    <t>Mitterberg Diolinoir</t>
  </si>
  <si>
    <t>Mitterberg Incrocio Manzoni 6.0.13</t>
  </si>
  <si>
    <t>Mitterberg Moscato Giallo</t>
  </si>
  <si>
    <t>Mitterberg Moscato Giallo passito</t>
  </si>
  <si>
    <t>Mitterberg Traminer Aromatico</t>
  </si>
  <si>
    <t>Mitterberg Traminer Aromatico passito</t>
  </si>
  <si>
    <t>Mitterberg Johanniter</t>
  </si>
  <si>
    <t>Mitterberg Kerner</t>
  </si>
  <si>
    <t>Mitterberg Kerner passito</t>
  </si>
  <si>
    <t>Mitterberg Lagrein</t>
  </si>
  <si>
    <t>Mitterberg Lagrein passito</t>
  </si>
  <si>
    <t>Mitterberg Lagrein rosato</t>
  </si>
  <si>
    <t>Mitterberg Merlot</t>
  </si>
  <si>
    <t>Mitterberg Merlot rosato</t>
  </si>
  <si>
    <t>Mitterberg Müller Thurgau</t>
  </si>
  <si>
    <t>Mitterberg Muscaris</t>
  </si>
  <si>
    <t>Mitterberg Petit Manseng</t>
  </si>
  <si>
    <t>Mitterberg Petit Manseng passito</t>
  </si>
  <si>
    <t>Mitterberg Petit Verdot</t>
  </si>
  <si>
    <t>Mitterberg Portoghese</t>
  </si>
  <si>
    <t>Mitterberg Moscato rosa</t>
  </si>
  <si>
    <t>Mitterberg Moscato rosa passito</t>
  </si>
  <si>
    <t>Mitterberg Regent</t>
  </si>
  <si>
    <t>Mitterberg Riesling</t>
  </si>
  <si>
    <t>Mitterberg rosso</t>
  </si>
  <si>
    <t>Mitterberg rosato</t>
  </si>
  <si>
    <t>Mitterberg Pinot Grigio</t>
  </si>
  <si>
    <t>Mitterberg Sauvignon</t>
  </si>
  <si>
    <t>Mitterberg Silvaner</t>
  </si>
  <si>
    <t>Mitterberg Syrah</t>
  </si>
  <si>
    <t>Mitterberg Tannat</t>
  </si>
  <si>
    <t>Mitterberg Tempranillo</t>
  </si>
  <si>
    <t>Mitterberg Teroldego</t>
  </si>
  <si>
    <t>Mitterberg Veltliner</t>
  </si>
  <si>
    <t>Mitterberg Schiava</t>
  </si>
  <si>
    <t>Mitterberg Schiava grigia</t>
  </si>
  <si>
    <t>Mitterberg Schiava rosato</t>
  </si>
  <si>
    <t>Mitterberg Viognier</t>
  </si>
  <si>
    <t>Mitterberg bianco</t>
  </si>
  <si>
    <t>Mitterberg bianco passito</t>
  </si>
  <si>
    <t>Mitterberg Pinot Bianco</t>
  </si>
  <si>
    <t>Mitterberg Zweigelt</t>
  </si>
  <si>
    <t>Mitterberg Zweigelt rosato</t>
  </si>
  <si>
    <t>Totale IGT Mitterberg</t>
  </si>
  <si>
    <t>Vigneti delle Dolomiti Pinot Nero</t>
  </si>
  <si>
    <t>Vigneti delle Dolomiti Pinot Nero rosato</t>
  </si>
  <si>
    <t>Vigneti delle Dolomiti Bronner</t>
  </si>
  <si>
    <t>Vigneti delle Dolomiti Chardonnay</t>
  </si>
  <si>
    <t>Vigneti delle Dolomiti Diolinoir</t>
  </si>
  <si>
    <t>Vigneti delle Dolomiti Moscato Giallo</t>
  </si>
  <si>
    <t>Vigneti delle Dolomiti Kerner</t>
  </si>
  <si>
    <t>Vigneti delle Dolomiti Manzoni bianco</t>
  </si>
  <si>
    <t>Vigneti delle Dolomiti Merlot</t>
  </si>
  <si>
    <t>Vigneti delle Dolomiti Müller Thurgau</t>
  </si>
  <si>
    <t>Vigneti delle Dolomiti Petit Manseng</t>
  </si>
  <si>
    <t>Vigneti delle Dolomiti Portoghese</t>
  </si>
  <si>
    <t>Vigneti delle Dolomiti rosato</t>
  </si>
  <si>
    <t>Vigneti delle Dolomiti Moscato rosa</t>
  </si>
  <si>
    <t>Vigneti delle Dolomiti rosso</t>
  </si>
  <si>
    <t>Vigneti delle Dolomiti Pinot Grigio</t>
  </si>
  <si>
    <t>Vigneti delle Dolomiti Sauvignon</t>
  </si>
  <si>
    <t>Vigneti delle Dolomiti Sauvignon frizzante</t>
  </si>
  <si>
    <t>Vigneti delle Dolomiti Silvaner</t>
  </si>
  <si>
    <t>Vigneti delle Dolomiti Solaris</t>
  </si>
  <si>
    <t>Vigneti delle Dolomiti Syrah</t>
  </si>
  <si>
    <t>Vigneti delle Dolomiti Tannat</t>
  </si>
  <si>
    <t>Vigneti delle Dolomiti Tempranillo</t>
  </si>
  <si>
    <t>Vigneti delle Dolomiti Teroldego</t>
  </si>
  <si>
    <t>Vigneti delle Dolomiti Viognier</t>
  </si>
  <si>
    <t>Vigneti delle Dolomiti Schiava</t>
  </si>
  <si>
    <t>Vigneti delle Dolomiti bianco</t>
  </si>
  <si>
    <t>Vigneti delle Dolomiti bianco passito</t>
  </si>
  <si>
    <t>Vigneti delle Dolomiti Pinot Bianco</t>
  </si>
  <si>
    <t>Vigneti delle Dolomiti Zweigelt</t>
  </si>
  <si>
    <t>Vigneti delle Dolomiti Zweigelt rosato</t>
  </si>
  <si>
    <t>Totale IGT Vigneti delle Dolomiti</t>
  </si>
  <si>
    <t>TOTALE VINI IGT</t>
  </si>
  <si>
    <t xml:space="preserve">La possibilità della scelta vendemmiale e il supero nel vigneto causano anche variazioni sostanziali della superficie vitata e della </t>
  </si>
  <si>
    <t xml:space="preserve">produzione effettiva di uva e vino. L'organismo di controllo risponde solo per i dati dei vini DOC Alto Adige e Lago di Caldaro </t>
  </si>
  <si>
    <t xml:space="preserve">für Weine der Handelskammer Bozen zeichnet nur für die Daten der DOC-Weine Südtiroler und Kalterersee, sowie für den </t>
  </si>
  <si>
    <t>Landwein Mitterberg</t>
  </si>
  <si>
    <t>Kalterersee in der Provinz Trient</t>
  </si>
  <si>
    <t>Elaborazione: CCIAA Bolzano - Organismo di controllo vini</t>
  </si>
  <si>
    <t>Lago di Caldaro nella Provincia di Trento</t>
  </si>
  <si>
    <t>e per i vini IGT Mitterberg</t>
  </si>
  <si>
    <t>Mögliche Änderungen der Weinbezeichnung bei der Trauben- und Produktionsmeldung und erlaubten Überproduktionen bewirken</t>
  </si>
  <si>
    <t xml:space="preserve">auch größere Differenzen zwischen den genutzten Flächen und den effektiven Mengen an Trauben und Wein. Die Kontrollstelle </t>
  </si>
  <si>
    <t>Ausarbeitung: Handelskammer Bozen - Kontrollstelle für Weine</t>
  </si>
  <si>
    <t>höchstzulässiger Ertrag</t>
  </si>
  <si>
    <t>Bezeichnung</t>
  </si>
  <si>
    <t>Anbaufläche ha</t>
  </si>
  <si>
    <t>Trauben dt</t>
  </si>
  <si>
    <t>Wein hl</t>
  </si>
  <si>
    <t>effektiv genutzte Fläche ha</t>
  </si>
  <si>
    <t>Südtirol Meraner Küchelberg</t>
  </si>
  <si>
    <t>Südtirol Meraner Lebenberg</t>
  </si>
  <si>
    <t>Südtirol Meraner Rosengarten</t>
  </si>
  <si>
    <t>Südtirol Meraner oder Meraner Hügel</t>
  </si>
  <si>
    <t xml:space="preserve">Kalterersee  </t>
  </si>
  <si>
    <t>Kalterersee classico superiore</t>
  </si>
  <si>
    <t>Kalterersee</t>
  </si>
  <si>
    <t>Kalterersee klassisch</t>
  </si>
  <si>
    <t>Kalterersee Auslese</t>
  </si>
  <si>
    <t>Kalterersee Auslese klassisch</t>
  </si>
  <si>
    <t>Kalterersee Auslese classico superiore</t>
  </si>
  <si>
    <t xml:space="preserve">Südtirol St. Magdalener  </t>
  </si>
  <si>
    <t>Südtirol St. Magdalener klassisch</t>
  </si>
  <si>
    <t>Südtirol Bozner Leiten</t>
  </si>
  <si>
    <t xml:space="preserve">Südtiroler Chardonnay  </t>
  </si>
  <si>
    <t>Südtiroler Chardonnay passito</t>
  </si>
  <si>
    <t>Südtiroler Chardonnay riserva</t>
  </si>
  <si>
    <t>Südtiroler Chardonnay</t>
  </si>
  <si>
    <t>Südtiroler Kerner</t>
  </si>
  <si>
    <t>Südtiroler Kerner riserva</t>
  </si>
  <si>
    <t xml:space="preserve">Südtiroler Müller Thurgau  </t>
  </si>
  <si>
    <t>Südtiroler Riesling</t>
  </si>
  <si>
    <t xml:space="preserve">Südtiroler Sauvignon  </t>
  </si>
  <si>
    <t>Südtiroler Sauvignon passito</t>
  </si>
  <si>
    <t>Südtiroler Sauvignon riserva</t>
  </si>
  <si>
    <t>Südtiroler Sauvignon</t>
  </si>
  <si>
    <t xml:space="preserve">Südtiroler Silvaner  </t>
  </si>
  <si>
    <t>Südtiroler Cabernet /Franc/Sauvignon</t>
  </si>
  <si>
    <t>Südtiroler Cabernet /Franc/Sauvignon riserva</t>
  </si>
  <si>
    <t>Südtiroler Lagrein</t>
  </si>
  <si>
    <t>Südtiroler Lagrein di Gries</t>
  </si>
  <si>
    <t>Südtiroler Lagrein riserva</t>
  </si>
  <si>
    <t>Südtiroler Lagrein riserva di Gries</t>
  </si>
  <si>
    <t>Südtiroler Merlot  riserva</t>
  </si>
  <si>
    <t>Südtiroler Merlot</t>
  </si>
  <si>
    <t>Südtiroler Chardonnay Sekt</t>
  </si>
  <si>
    <t>Südtiroler Sekt</t>
  </si>
  <si>
    <t>Südtirol St. Magdalener</t>
  </si>
  <si>
    <t xml:space="preserve">Südtiroler Goldmuskateller  </t>
  </si>
  <si>
    <t>Südtiroler Goldmuskateller passito</t>
  </si>
  <si>
    <t>Südtiroler Goldmuskateller</t>
  </si>
  <si>
    <t>Mitterberg Goldmuskateller</t>
  </si>
  <si>
    <t>Mitterberg Goldmuskateller passito</t>
  </si>
  <si>
    <t>Südtiroler Ruländer</t>
  </si>
  <si>
    <t>Südtiroler Ruländer riserva</t>
  </si>
  <si>
    <t>Mitterberg Ruländer</t>
  </si>
  <si>
    <t>Südtiroler Weißburgunder riserva</t>
  </si>
  <si>
    <t>Südtiroler Weißburgunder Sekt</t>
  </si>
  <si>
    <t>Südtiroler Weißburgunder</t>
  </si>
  <si>
    <t>Mitterberg Weißburgunder</t>
  </si>
  <si>
    <t xml:space="preserve">Südtiroler Blauburgunder  </t>
  </si>
  <si>
    <t>Südtiroler Blauburgunder riserva</t>
  </si>
  <si>
    <t>Südtiroler Blauburgunder Sekt</t>
  </si>
  <si>
    <t>Südtiroler Blauburgunder</t>
  </si>
  <si>
    <t>Mitterberg Blauburgunder</t>
  </si>
  <si>
    <t>Südtiroler Blauburgunder rosé</t>
  </si>
  <si>
    <t>Südtiroler Lagrein rosé</t>
  </si>
  <si>
    <t>Südtiroler Merlot rosé</t>
  </si>
  <si>
    <t>Mitterberg Blauburgunder rosé</t>
  </si>
  <si>
    <t>Mitterberg Cabernet/Franc/Sauvignon rosé</t>
  </si>
  <si>
    <t>Mitterberg Lagrein rosé</t>
  </si>
  <si>
    <t>Mitterberg Merlot rosé</t>
  </si>
  <si>
    <t>Mitterberg rosé</t>
  </si>
  <si>
    <t>Mitterberg Zweigelt rosé</t>
  </si>
  <si>
    <t xml:space="preserve">Südtiroler Gewürztraminer  </t>
  </si>
  <si>
    <t>Südtiroler Gewürztraminer passito</t>
  </si>
  <si>
    <t>Südtiroler Gewürztraminer riserva</t>
  </si>
  <si>
    <t>Südtiroler Gewürztraminer vendemmia tardiva</t>
  </si>
  <si>
    <t>Südtiroler Gewürztraminer</t>
  </si>
  <si>
    <t>Mitterberg Gewürztraminer</t>
  </si>
  <si>
    <t>Mitterberg Gewürztraminer passito</t>
  </si>
  <si>
    <t>Südtiroler Malvasier</t>
  </si>
  <si>
    <t>Südtiroler Rosenmuskateller passito</t>
  </si>
  <si>
    <t>Südtiroler Rosenmuskateller vendemmia tardiva</t>
  </si>
  <si>
    <t>Südtiroler Rosenmuskateller</t>
  </si>
  <si>
    <t>Südtiroler Vernatsch/Edelvernatsch</t>
  </si>
  <si>
    <t>Südtiroler Grauvernatsch</t>
  </si>
  <si>
    <t xml:space="preserve">Südtirol Terlaner Chardonnay </t>
  </si>
  <si>
    <t>Südtirol Terlaner Chardonnay klassisch</t>
  </si>
  <si>
    <t>Südtirol Terlaner Chardonnay riserva</t>
  </si>
  <si>
    <t xml:space="preserve">Südtirol Terlaner Müller Thurgau </t>
  </si>
  <si>
    <t>Südtirol Terlaner Müller Thurgau klassisch</t>
  </si>
  <si>
    <t>Südtirol Terlaner Riesling</t>
  </si>
  <si>
    <t xml:space="preserve">Südtirol Terlaner Riesling klassisch </t>
  </si>
  <si>
    <t>Südtirol Terlaner Ruländer</t>
  </si>
  <si>
    <t xml:space="preserve">Südtirol Terlaner Ruländer klassisch </t>
  </si>
  <si>
    <t xml:space="preserve">Südtirol Terlaner Sauvignon  </t>
  </si>
  <si>
    <t>Südtirol Terlaner Sauvignon klassisch</t>
  </si>
  <si>
    <t>Südtirol Terlaner Sauvignon riserva</t>
  </si>
  <si>
    <t>Südtirol Terlaner Sauvignon klassisch riserva</t>
  </si>
  <si>
    <t>Südtirol Terlaner Silvaner</t>
  </si>
  <si>
    <t xml:space="preserve">Südtirol Terlaner Weißburgunder  </t>
  </si>
  <si>
    <t>Südtirol Terlaner Weißburgunder klassisch</t>
  </si>
  <si>
    <t>Südtirol Terlaner Weißburgunder riserva</t>
  </si>
  <si>
    <t>Südtirol Terlaner ohne Rebsortenbezeichnung klassisch</t>
  </si>
  <si>
    <t>Südtirol Eisacktaler Gewürztraminer</t>
  </si>
  <si>
    <t>Südtirol Eisacktaler Kerner passito</t>
  </si>
  <si>
    <t>Südtirol Eisacktaler Kerner riserva</t>
  </si>
  <si>
    <t>Südtirol Eisacktaler Kerner</t>
  </si>
  <si>
    <t xml:space="preserve">Südtirol Eisacktaler Klausner Leitacher  </t>
  </si>
  <si>
    <t xml:space="preserve">Südtirol Eisacktaler Müller Thurgau  </t>
  </si>
  <si>
    <t>Südtirol Eisacktaler Riesling</t>
  </si>
  <si>
    <t>Südtirol Eisacktaler Riesling vendemmia tardiva</t>
  </si>
  <si>
    <t xml:space="preserve">Südtirol Eisacktaler Ruländer  </t>
  </si>
  <si>
    <t xml:space="preserve">Südtirol Eisacktaler Silvaner  </t>
  </si>
  <si>
    <t>Südtirol Eisacktaler Silvaner riserva</t>
  </si>
  <si>
    <t xml:space="preserve">Südtirol Eisacktaler Veltliner  </t>
  </si>
  <si>
    <t xml:space="preserve">Südtirol Vinschgau Chardonnay  </t>
  </si>
  <si>
    <t>Südtirol Vinschgau Chardonnay riserva</t>
  </si>
  <si>
    <t xml:space="preserve">Südtirol Vinschgau Gewürztraminer  </t>
  </si>
  <si>
    <t xml:space="preserve">Südtirol Vinschgau Kerner  </t>
  </si>
  <si>
    <t xml:space="preserve">Südtirol Vinschgau Müller Thurgau  </t>
  </si>
  <si>
    <t xml:space="preserve">Südtirol Vinschgau Riesling  </t>
  </si>
  <si>
    <t xml:space="preserve">Südtirol Vinschgau Ruländer  </t>
  </si>
  <si>
    <t>Südtirol Vinschgau Sauvignon</t>
  </si>
  <si>
    <t xml:space="preserve">Südtirol Vinschgau Weißburgunder  </t>
  </si>
  <si>
    <t xml:space="preserve">Südtirol Vinschgau Blauburgunder  </t>
  </si>
  <si>
    <t>Südtirol Vinschgau Blauburgunder riserva</t>
  </si>
  <si>
    <t>Südtirol Vinschgau Vernatsch</t>
  </si>
  <si>
    <t>Mitterberg Portugieser</t>
  </si>
  <si>
    <t>Mitterberg Rosenmuskateller</t>
  </si>
  <si>
    <t>Mitterberg Rosenmuskateller passito</t>
  </si>
  <si>
    <t>Weinberg Dolomiten Blauburgunder</t>
  </si>
  <si>
    <t>Weinberg Dolomiten Blauburgunder rosé</t>
  </si>
  <si>
    <t>Weinberg Dolomiten Bronner</t>
  </si>
  <si>
    <t>Weinberg Dolomiten Chardonnay</t>
  </si>
  <si>
    <t>Weinberg Dolomiten Diolinoir</t>
  </si>
  <si>
    <t>Weinberg Dolomiten Goldmuskateller</t>
  </si>
  <si>
    <t>Weinberg Dolomiten Kerner</t>
  </si>
  <si>
    <t>Weinberg Dolomiten Manzoni bianco</t>
  </si>
  <si>
    <t>Weinberg Dolomiten Merlot</t>
  </si>
  <si>
    <t>Weinberg Dolomiten Müller Thurgau</t>
  </si>
  <si>
    <t>Weinberg Dolomiten Petit Manseng</t>
  </si>
  <si>
    <t>Weinberg Dolomiten rosé</t>
  </si>
  <si>
    <t>Weinberg Dolomiten Ruländer</t>
  </si>
  <si>
    <t>Weinberg Dolomiten Sauvignon</t>
  </si>
  <si>
    <t>Weinberg Dolomiten Sauvignon frizzante</t>
  </si>
  <si>
    <t>Weinberg Dolomiten Silvaner</t>
  </si>
  <si>
    <t>Weinberg Dolomiten Solaris</t>
  </si>
  <si>
    <t>Weinberg Dolomiten Syrah</t>
  </si>
  <si>
    <t>Weinberg Dolomiten Tannat</t>
  </si>
  <si>
    <t>Weinberg Dolomiten Tempranillo</t>
  </si>
  <si>
    <t>Weinberg Dolomiten Teroldego</t>
  </si>
  <si>
    <t>Weinberg Dolomiten Viognier</t>
  </si>
  <si>
    <t>Weinberg Dolomiten Weißburgunder</t>
  </si>
  <si>
    <t>Weinberg Dolomiten Zweigelt</t>
  </si>
  <si>
    <t>Weinberg Dolomiten Zweigelt rosé</t>
  </si>
  <si>
    <t>Summe Landwein Weinberg Dolomiten</t>
  </si>
  <si>
    <t>SUMME LANDWEINE</t>
  </si>
  <si>
    <t>TOTALE DOC e IGT</t>
  </si>
  <si>
    <t>SUMME DOC WEINE</t>
  </si>
  <si>
    <t>Summe Landwein Mitterberg</t>
  </si>
  <si>
    <t>Weinberg Dolomiten Grauvernatsch</t>
  </si>
  <si>
    <t>Vigneti delle Dolomiti Schiava grigia</t>
  </si>
  <si>
    <t>Mitterberg weiß</t>
  </si>
  <si>
    <t>Mitterberg weiß passito</t>
  </si>
  <si>
    <t>Mitterberg Vernatsch</t>
  </si>
  <si>
    <t>Mitterberg Grauvernatsch</t>
  </si>
  <si>
    <t>Mitterberg Vernatsch rosé</t>
  </si>
  <si>
    <t>Weinberg Dolomiten Portugieser</t>
  </si>
  <si>
    <t>Weinberg Dolomiten Rosenmuskateller</t>
  </si>
  <si>
    <t>Weinberg Dolomiten rot</t>
  </si>
  <si>
    <t>Weinberg Dolomiten Vernatsch</t>
  </si>
  <si>
    <t>Weinberg Dolomiten weiß</t>
  </si>
  <si>
    <t>Weinberg Dolomiten weiß passito</t>
  </si>
  <si>
    <t>Südtirol Meraner Burggräfler</t>
  </si>
  <si>
    <t>Südtiroler Müller Thurgau vendemmia tardiva</t>
  </si>
  <si>
    <t>Weinberg Dolomiten Cabernet/Franc/Sauvignon</t>
  </si>
  <si>
    <t>Mitterberg rot</t>
  </si>
  <si>
    <t>Südtiroler Welschriesling</t>
  </si>
  <si>
    <t>Mitterberg Souvignier gris</t>
  </si>
  <si>
    <t>Superficie
 rivendicata
ettari</t>
  </si>
  <si>
    <t>Alto Adige Terlano senza nome di vitigno</t>
  </si>
  <si>
    <t>Weinberg Dolomiten Goldmuskateller frizzante</t>
  </si>
  <si>
    <t>Weinberg Dolomiten Portugieser rosé</t>
  </si>
  <si>
    <t>Alto Adige Merlot riserva</t>
  </si>
  <si>
    <t>TOTALE VINI DOC</t>
  </si>
  <si>
    <t>Vigneti delle Dolomiti Cabernet/Franc/Sauvignon</t>
  </si>
  <si>
    <t>Vigneti delle Dolomiti Cabernet/Franc/Sauvignon rosato</t>
  </si>
  <si>
    <t>Vigneti delle Dolomiti Moscato Giallo frizzante</t>
  </si>
  <si>
    <t>Vigneti delle Dolomiti Merlot rosato</t>
  </si>
  <si>
    <t>Vigneti delle Dolomiti Portoghese rosato</t>
  </si>
  <si>
    <t>Weinberg Dolomiten Cabernet/Franc/Sauvignon rosé</t>
  </si>
  <si>
    <t>Weinberg Dolomiten Merlot rosé</t>
  </si>
  <si>
    <t>Südtirol Terlaner ohne Rebsortenbezeichnung</t>
  </si>
  <si>
    <t>Mitterberg Solaris</t>
  </si>
  <si>
    <t>Mitterberg Carmenère</t>
  </si>
  <si>
    <t>GESAMT DOC + IGT WEINE</t>
  </si>
  <si>
    <t>Alto Adige Pinot Bianco passito</t>
  </si>
  <si>
    <t>Alto Adige Riesling riserva</t>
  </si>
  <si>
    <t>Alto Adige Terlano Chardonnay classico riserva</t>
  </si>
  <si>
    <t>Alto Adige Terlano senza nome di vitigno classico riserva</t>
  </si>
  <si>
    <t>Alto Adige Terlano Pinot Bianco classico riserva</t>
  </si>
  <si>
    <t>Alto Adige Valle Venosta Pinot Bianco riserva</t>
  </si>
  <si>
    <t>Alto Adige Valle Venosta Traminer Aromatico vendemmia tardiva</t>
  </si>
  <si>
    <t>Vigneti delle Dolomiti Moscato Giallo spumante</t>
  </si>
  <si>
    <t>Vigneti delle Dolomiti rosso frizzante</t>
  </si>
  <si>
    <t>Weinberg Dolomiten Carmenère</t>
  </si>
  <si>
    <t>Vigneti delle Dolomiti Riesling</t>
  </si>
  <si>
    <t>Weinberg Dolomiten Riesling</t>
  </si>
  <si>
    <t>Weinberg Dolomiten rot frizzante</t>
  </si>
  <si>
    <t>Vigneti delle Dolomiti Carmenère</t>
  </si>
  <si>
    <t>Alto Adige Terlano Pinot Grigio</t>
  </si>
  <si>
    <t>Südtirol Vinschgau Weißburgunder riserva</t>
  </si>
  <si>
    <t>Südtirol Vinschgau Gewürztraminer vendemmia tardiva</t>
  </si>
  <si>
    <t>Südtirol Terlaner Chardonnay klassisch riserva</t>
  </si>
  <si>
    <t>Südtirol Terlaner ohne Rebsortenbezeichnung klassisch riserva</t>
  </si>
  <si>
    <t>Weinberg Dolomiten Goldmuskateller spumante</t>
  </si>
  <si>
    <t>Alto Adige Moscato Giallo riserva</t>
  </si>
  <si>
    <t>Alto Adige bianco</t>
  </si>
  <si>
    <t>Südtiroler Riesling riserva</t>
  </si>
  <si>
    <t>Südtiroler Weißburgunder passito</t>
  </si>
  <si>
    <t>Südtirol Terlaner Weißburgunder klassisch riserva</t>
  </si>
  <si>
    <t>Südtiroler Goldmuskateller riserva</t>
  </si>
  <si>
    <t>Weinberg Dolomiten Petit Verdot</t>
  </si>
  <si>
    <t>Vigneti delle Dolomiti Petit Verdot</t>
  </si>
  <si>
    <t>Südtiroler Ruländer vendemmia tardiva</t>
  </si>
  <si>
    <t>Alto Adige Pinot Grigio vendemmia tardiva</t>
  </si>
  <si>
    <t>Alto Adige spumante rosato</t>
  </si>
  <si>
    <t>Südtiroler Sekt rosé</t>
  </si>
  <si>
    <t>Südtirol Weiß</t>
  </si>
  <si>
    <t>Alto Adige Terlano senza nome di vitigno riserva</t>
  </si>
  <si>
    <t>Südtirol Terlaner ohne Rebsortenbezeichnung riserva</t>
  </si>
  <si>
    <t>Alto Adige Valle Isarco Riesling riserva</t>
  </si>
  <si>
    <t>Südtirol Eisacktaler Riesling riserva</t>
  </si>
  <si>
    <t>Südtirol Eisacktaler Gewürztraminer riserva</t>
  </si>
  <si>
    <t>Alto Adige Valle Isarco Traminer Aromatico riserva</t>
  </si>
  <si>
    <t>Südtirol Eisacktaler Veltliner vendemmia tardiva</t>
  </si>
  <si>
    <t>Südtirol Eisacktaler Veltliner riserva</t>
  </si>
  <si>
    <t>Alto Adige Valle Isarco Veltliner riserva</t>
  </si>
  <si>
    <t>Alto Adige Valle Isarco Veltliner vendemmia tardiva</t>
  </si>
  <si>
    <t>Weinberg Dolomiten Malvasier</t>
  </si>
  <si>
    <t>Vigneti delle Dolomiti Malvasia</t>
  </si>
  <si>
    <t>Vigneti delle Dolomiti Schiava rosato</t>
  </si>
  <si>
    <t>Weinberg Dolomiten Vernatsch rosé</t>
  </si>
  <si>
    <t>effektiv produzierte Menge 2022</t>
  </si>
  <si>
    <t>Alto Adige Terlano Sauvignon vendemmia tardiva</t>
  </si>
  <si>
    <t>Mitterberg Syrah rosè</t>
  </si>
  <si>
    <t>Mitterberg Syrah rosato</t>
  </si>
  <si>
    <t>Weinberg Dolomiten weiß frizzante</t>
  </si>
  <si>
    <t>Vigneti delle Dolomiti bianco frizzante</t>
  </si>
  <si>
    <t>Alto Adige Valle Isarco Pinot Grigio riserva</t>
  </si>
  <si>
    <t>produzione effettiva 2022</t>
  </si>
  <si>
    <t>Südtirol Eisacktaler Ruländer riserva</t>
  </si>
  <si>
    <t>Februar 2023</t>
  </si>
  <si>
    <t>febbraio 2023</t>
  </si>
  <si>
    <t>Mitterberg Riesling italico</t>
  </si>
  <si>
    <t>Mitterberg Welschriesling</t>
  </si>
  <si>
    <t xml:space="preserve">Alto Adige Santa Maddalena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</si>
</sst>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rgb="FFC00000"/>
      <name val="Times New Roman"/>
      <family val="1"/>
    </font>
    <font>
      <sz val="9"/>
      <color rgb="FFC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/>
    <xf numFmtId="4" fontId="3" fillId="0" borderId="0" xfId="0" applyNumberFormat="1" applyFont="1" applyFill="1" applyBorder="1"/>
    <xf numFmtId="0" fontId="2" fillId="0" borderId="6" xfId="0" applyFont="1" applyFill="1" applyBorder="1"/>
    <xf numFmtId="0" fontId="3" fillId="0" borderId="6" xfId="0" applyFont="1" applyBorder="1"/>
    <xf numFmtId="4" fontId="3" fillId="0" borderId="0" xfId="0" applyNumberFormat="1" applyFont="1" applyBorder="1"/>
    <xf numFmtId="0" fontId="3" fillId="0" borderId="0" xfId="0" applyFont="1" applyBorder="1"/>
    <xf numFmtId="3" fontId="2" fillId="0" borderId="8" xfId="0" applyNumberFormat="1" applyFont="1" applyFill="1" applyBorder="1"/>
    <xf numFmtId="0" fontId="2" fillId="0" borderId="8" xfId="0" applyFont="1" applyBorder="1"/>
    <xf numFmtId="0" fontId="2" fillId="0" borderId="6" xfId="0" applyFont="1" applyBorder="1"/>
    <xf numFmtId="0" fontId="3" fillId="0" borderId="0" xfId="0" applyFont="1"/>
    <xf numFmtId="0" fontId="3" fillId="0" borderId="0" xfId="0" applyFont="1" applyFill="1" applyBorder="1"/>
    <xf numFmtId="4" fontId="2" fillId="0" borderId="0" xfId="0" applyNumberFormat="1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Border="1"/>
    <xf numFmtId="4" fontId="2" fillId="0" borderId="9" xfId="0" applyNumberFormat="1" applyFont="1" applyFill="1" applyBorder="1"/>
    <xf numFmtId="3" fontId="2" fillId="0" borderId="9" xfId="0" applyNumberFormat="1" applyFont="1" applyFill="1" applyBorder="1"/>
    <xf numFmtId="3" fontId="2" fillId="0" borderId="10" xfId="0" applyNumberFormat="1" applyFont="1" applyFill="1" applyBorder="1"/>
    <xf numFmtId="4" fontId="2" fillId="0" borderId="9" xfId="0" applyNumberFormat="1" applyFont="1" applyBorder="1"/>
    <xf numFmtId="3" fontId="2" fillId="0" borderId="9" xfId="0" applyNumberFormat="1" applyFont="1" applyBorder="1"/>
    <xf numFmtId="3" fontId="4" fillId="0" borderId="0" xfId="0" applyNumberFormat="1" applyFont="1" applyFill="1" applyBorder="1"/>
    <xf numFmtId="3" fontId="4" fillId="0" borderId="0" xfId="0" applyNumberFormat="1" applyFont="1" applyBorder="1"/>
    <xf numFmtId="3" fontId="4" fillId="0" borderId="0" xfId="0" applyNumberFormat="1" applyFont="1"/>
    <xf numFmtId="3" fontId="4" fillId="0" borderId="0" xfId="0" applyNumberFormat="1" applyFont="1" applyFill="1" applyBorder="1" applyProtection="1">
      <protection locked="0"/>
    </xf>
    <xf numFmtId="3" fontId="5" fillId="0" borderId="0" xfId="0" applyNumberFormat="1" applyFont="1" applyFill="1" applyBorder="1"/>
    <xf numFmtId="3" fontId="5" fillId="0" borderId="7" xfId="0" applyNumberFormat="1" applyFont="1" applyFill="1" applyBorder="1"/>
    <xf numFmtId="0" fontId="5" fillId="0" borderId="0" xfId="0" applyFont="1"/>
    <xf numFmtId="4" fontId="5" fillId="0" borderId="0" xfId="0" applyNumberFormat="1" applyFont="1" applyFill="1" applyBorder="1"/>
    <xf numFmtId="4" fontId="4" fillId="0" borderId="0" xfId="0" applyNumberFormat="1" applyFont="1" applyFill="1" applyBorder="1"/>
    <xf numFmtId="3" fontId="4" fillId="0" borderId="7" xfId="0" applyNumberFormat="1" applyFont="1" applyFill="1" applyBorder="1"/>
    <xf numFmtId="4" fontId="4" fillId="0" borderId="0" xfId="0" applyNumberFormat="1" applyFont="1" applyBorder="1"/>
    <xf numFmtId="4" fontId="4" fillId="0" borderId="0" xfId="0" applyNumberFormat="1" applyFont="1"/>
    <xf numFmtId="3" fontId="4" fillId="0" borderId="7" xfId="0" applyNumberFormat="1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4" fontId="4" fillId="0" borderId="7" xfId="0" applyNumberFormat="1" applyFont="1" applyBorder="1"/>
    <xf numFmtId="0" fontId="5" fillId="0" borderId="0" xfId="0" applyFont="1" applyFill="1"/>
    <xf numFmtId="4" fontId="3" fillId="0" borderId="0" xfId="0" applyNumberFormat="1" applyFont="1"/>
    <xf numFmtId="3" fontId="3" fillId="0" borderId="0" xfId="0" applyNumberFormat="1" applyFont="1" applyFill="1" applyBorder="1"/>
    <xf numFmtId="3" fontId="3" fillId="0" borderId="7" xfId="0" applyNumberFormat="1" applyFont="1" applyFill="1" applyBorder="1"/>
    <xf numFmtId="0" fontId="3" fillId="0" borderId="7" xfId="0" applyFont="1" applyBorder="1"/>
    <xf numFmtId="3" fontId="2" fillId="0" borderId="7" xfId="0" applyNumberFormat="1" applyFont="1" applyFill="1" applyBorder="1"/>
    <xf numFmtId="4" fontId="2" fillId="0" borderId="0" xfId="0" applyNumberFormat="1" applyFont="1"/>
    <xf numFmtId="3" fontId="2" fillId="0" borderId="0" xfId="0" applyNumberFormat="1" applyFont="1"/>
    <xf numFmtId="3" fontId="2" fillId="0" borderId="7" xfId="0" applyNumberFormat="1" applyFont="1" applyBorder="1"/>
    <xf numFmtId="3" fontId="2" fillId="0" borderId="0" xfId="0" applyNumberFormat="1" applyFont="1" applyFill="1" applyBorder="1" applyProtection="1">
      <protection locked="0"/>
    </xf>
    <xf numFmtId="3" fontId="2" fillId="0" borderId="7" xfId="0" applyNumberFormat="1" applyFont="1" applyFill="1" applyBorder="1" applyProtection="1">
      <protection locked="0"/>
    </xf>
    <xf numFmtId="4" fontId="2" fillId="0" borderId="0" xfId="0" applyNumberFormat="1" applyFont="1" applyFill="1"/>
    <xf numFmtId="3" fontId="3" fillId="0" borderId="0" xfId="0" applyNumberFormat="1" applyFont="1"/>
    <xf numFmtId="3" fontId="3" fillId="0" borderId="0" xfId="0" applyNumberFormat="1" applyFont="1" applyFill="1" applyBorder="1" applyProtection="1">
      <protection locked="0"/>
    </xf>
    <xf numFmtId="3" fontId="3" fillId="0" borderId="7" xfId="0" applyNumberFormat="1" applyFont="1" applyFill="1" applyBorder="1" applyProtection="1">
      <protection locked="0"/>
    </xf>
    <xf numFmtId="3" fontId="2" fillId="0" borderId="0" xfId="0" applyNumberFormat="1" applyFont="1" applyFill="1"/>
    <xf numFmtId="0" fontId="2" fillId="0" borderId="0" xfId="0" applyFont="1"/>
    <xf numFmtId="4" fontId="2" fillId="0" borderId="0" xfId="0" applyNumberFormat="1" applyFont="1" applyBorder="1"/>
    <xf numFmtId="3" fontId="2" fillId="0" borderId="0" xfId="0" applyNumberFormat="1" applyFont="1" applyBorder="1"/>
    <xf numFmtId="4" fontId="2" fillId="0" borderId="0" xfId="0" applyNumberFormat="1" applyFont="1" applyFill="1" applyBorder="1" applyProtection="1">
      <protection locked="0"/>
    </xf>
    <xf numFmtId="4" fontId="3" fillId="0" borderId="0" xfId="0" applyNumberFormat="1" applyFont="1" applyFill="1"/>
    <xf numFmtId="3" fontId="3" fillId="0" borderId="0" xfId="0" applyNumberFormat="1" applyFont="1" applyFill="1"/>
    <xf numFmtId="4" fontId="3" fillId="0" borderId="7" xfId="0" applyNumberFormat="1" applyFont="1" applyFill="1" applyBorder="1"/>
    <xf numFmtId="4" fontId="3" fillId="0" borderId="0" xfId="0" applyNumberFormat="1" applyFont="1" applyFill="1" applyBorder="1" applyProtection="1">
      <protection locked="0"/>
    </xf>
    <xf numFmtId="4" fontId="3" fillId="0" borderId="4" xfId="0" applyNumberFormat="1" applyFont="1" applyFill="1" applyBorder="1"/>
    <xf numFmtId="1" fontId="2" fillId="0" borderId="0" xfId="0" applyNumberFormat="1" applyFont="1"/>
    <xf numFmtId="3" fontId="3" fillId="0" borderId="0" xfId="0" applyNumberFormat="1" applyFont="1" applyFill="1" applyProtection="1">
      <protection locked="0"/>
    </xf>
    <xf numFmtId="4" fontId="3" fillId="0" borderId="3" xfId="0" applyNumberFormat="1" applyFont="1" applyFill="1" applyBorder="1"/>
    <xf numFmtId="3" fontId="3" fillId="0" borderId="4" xfId="0" applyNumberFormat="1" applyFont="1" applyBorder="1"/>
    <xf numFmtId="0" fontId="2" fillId="0" borderId="6" xfId="0" applyFont="1" applyFill="1" applyBorder="1" applyProtection="1">
      <protection locked="0"/>
    </xf>
    <xf numFmtId="3" fontId="2" fillId="0" borderId="6" xfId="0" applyNumberFormat="1" applyFont="1" applyFill="1" applyBorder="1"/>
    <xf numFmtId="0" fontId="2" fillId="0" borderId="8" xfId="0" applyFont="1" applyFill="1" applyBorder="1"/>
    <xf numFmtId="0" fontId="2" fillId="0" borderId="3" xfId="0" applyFont="1" applyFill="1" applyBorder="1"/>
    <xf numFmtId="49" fontId="3" fillId="0" borderId="6" xfId="0" applyNumberFormat="1" applyFont="1" applyBorder="1" applyAlignment="1">
      <alignment horizontal="left"/>
    </xf>
    <xf numFmtId="165" fontId="3" fillId="0" borderId="0" xfId="0" applyNumberFormat="1" applyFont="1" applyFill="1" applyBorder="1"/>
    <xf numFmtId="164" fontId="3" fillId="0" borderId="0" xfId="0" applyNumberFormat="1" applyFont="1" applyFill="1" applyBorder="1"/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3"/>
  <sheetViews>
    <sheetView tabSelected="1" zoomScale="120" zoomScaleNormal="120" workbookViewId="0">
      <pane ySplit="2" topLeftCell="A3" activePane="bottomLeft" state="frozen"/>
      <selection activeCell="A71" sqref="A71"/>
      <selection pane="bottomLeft"/>
    </sheetView>
  </sheetViews>
  <sheetFormatPr baseColWidth="10" defaultRowHeight="12" x14ac:dyDescent="0.2"/>
  <cols>
    <col min="1" max="1" width="46" style="18" customWidth="1"/>
    <col min="2" max="2" width="10.28515625" style="18" customWidth="1"/>
    <col min="3" max="4" width="8.5703125" style="18" customWidth="1"/>
    <col min="5" max="5" width="10.28515625" style="18" customWidth="1"/>
    <col min="6" max="7" width="8.5703125" style="18" customWidth="1"/>
    <col min="8" max="16384" width="11.42578125" style="1"/>
  </cols>
  <sheetData>
    <row r="1" spans="1:7" ht="35.25" customHeight="1" x14ac:dyDescent="0.2">
      <c r="A1" s="2"/>
      <c r="B1" s="3"/>
      <c r="C1" s="79" t="s">
        <v>206</v>
      </c>
      <c r="D1" s="79"/>
      <c r="E1" s="4"/>
      <c r="F1" s="79" t="s">
        <v>447</v>
      </c>
      <c r="G1" s="79"/>
    </row>
    <row r="2" spans="1:7" ht="48" customHeight="1" x14ac:dyDescent="0.2">
      <c r="A2" s="5" t="s">
        <v>207</v>
      </c>
      <c r="B2" s="6" t="s">
        <v>208</v>
      </c>
      <c r="C2" s="7" t="s">
        <v>209</v>
      </c>
      <c r="D2" s="8" t="s">
        <v>210</v>
      </c>
      <c r="E2" s="6" t="s">
        <v>211</v>
      </c>
      <c r="F2" s="7" t="s">
        <v>209</v>
      </c>
      <c r="G2" s="7" t="s">
        <v>210</v>
      </c>
    </row>
    <row r="3" spans="1:7" s="34" customFormat="1" x14ac:dyDescent="0.2">
      <c r="A3" s="9" t="s">
        <v>215</v>
      </c>
      <c r="B3" s="44">
        <v>85.49</v>
      </c>
      <c r="C3" s="45">
        <f>B3*125</f>
        <v>10686.25</v>
      </c>
      <c r="D3" s="46">
        <f>C3*70/100</f>
        <v>7480.375</v>
      </c>
      <c r="E3" s="44">
        <v>19.28</v>
      </c>
      <c r="F3" s="55">
        <v>1867.36</v>
      </c>
      <c r="G3" s="55">
        <v>1187</v>
      </c>
    </row>
    <row r="4" spans="1:7" s="34" customFormat="1" x14ac:dyDescent="0.2">
      <c r="A4" s="9" t="s">
        <v>377</v>
      </c>
      <c r="B4" s="10">
        <v>0</v>
      </c>
      <c r="C4" s="45">
        <v>0</v>
      </c>
      <c r="D4" s="46">
        <v>0</v>
      </c>
      <c r="E4" s="44">
        <v>8.48</v>
      </c>
      <c r="F4" s="55">
        <v>732.56</v>
      </c>
      <c r="G4" s="55">
        <v>512</v>
      </c>
    </row>
    <row r="5" spans="1:7" s="34" customFormat="1" x14ac:dyDescent="0.2">
      <c r="A5" s="9" t="s">
        <v>212</v>
      </c>
      <c r="B5" s="10">
        <v>0</v>
      </c>
      <c r="C5" s="45">
        <v>0</v>
      </c>
      <c r="D5" s="46">
        <v>0</v>
      </c>
      <c r="E5" s="44">
        <v>16.71</v>
      </c>
      <c r="F5" s="55">
        <v>1442.6</v>
      </c>
      <c r="G5" s="55">
        <v>1010</v>
      </c>
    </row>
    <row r="6" spans="1:7" s="34" customFormat="1" x14ac:dyDescent="0.2">
      <c r="A6" s="9" t="s">
        <v>213</v>
      </c>
      <c r="B6" s="10">
        <v>0</v>
      </c>
      <c r="C6" s="45">
        <v>0</v>
      </c>
      <c r="D6" s="46">
        <v>0</v>
      </c>
      <c r="E6" s="44">
        <v>0</v>
      </c>
      <c r="F6" s="55">
        <v>0</v>
      </c>
      <c r="G6" s="55">
        <v>0</v>
      </c>
    </row>
    <row r="7" spans="1:7" s="34" customFormat="1" x14ac:dyDescent="0.2">
      <c r="A7" s="9" t="s">
        <v>214</v>
      </c>
      <c r="B7" s="10">
        <v>0</v>
      </c>
      <c r="C7" s="45">
        <v>0</v>
      </c>
      <c r="D7" s="46">
        <v>0</v>
      </c>
      <c r="E7" s="44">
        <v>5.91</v>
      </c>
      <c r="F7" s="55">
        <v>488.14</v>
      </c>
      <c r="G7" s="55">
        <v>340</v>
      </c>
    </row>
    <row r="8" spans="1:7" s="34" customFormat="1" x14ac:dyDescent="0.2">
      <c r="A8" s="11" t="s">
        <v>215</v>
      </c>
      <c r="B8" s="20">
        <f t="shared" ref="B8:F8" si="0">SUM(B3:B7)</f>
        <v>85.49</v>
      </c>
      <c r="C8" s="21">
        <f t="shared" si="0"/>
        <v>10686.25</v>
      </c>
      <c r="D8" s="48">
        <f t="shared" si="0"/>
        <v>7480.375</v>
      </c>
      <c r="E8" s="60">
        <f t="shared" si="0"/>
        <v>50.379999999999995</v>
      </c>
      <c r="F8" s="61">
        <f t="shared" si="0"/>
        <v>4530.66</v>
      </c>
      <c r="G8" s="61">
        <f>SUM(G3:G7)</f>
        <v>3049</v>
      </c>
    </row>
    <row r="9" spans="1:7" s="34" customFormat="1" x14ac:dyDescent="0.2">
      <c r="A9" s="11"/>
      <c r="B9" s="36"/>
      <c r="C9" s="28"/>
      <c r="D9" s="37"/>
      <c r="E9" s="38"/>
      <c r="F9" s="28"/>
      <c r="G9" s="32"/>
    </row>
    <row r="10" spans="1:7" s="34" customFormat="1" x14ac:dyDescent="0.2">
      <c r="A10" s="9" t="s">
        <v>216</v>
      </c>
      <c r="B10" s="44">
        <v>3.44</v>
      </c>
      <c r="C10" s="45">
        <f>B10*140</f>
        <v>481.59999999999997</v>
      </c>
      <c r="D10" s="46">
        <f>C10*70/100</f>
        <v>337.12</v>
      </c>
      <c r="E10" s="44">
        <v>62.51</v>
      </c>
      <c r="F10" s="55">
        <v>7859.93</v>
      </c>
      <c r="G10" s="55">
        <v>5042</v>
      </c>
    </row>
    <row r="11" spans="1:7" s="34" customFormat="1" x14ac:dyDescent="0.2">
      <c r="A11" s="9" t="s">
        <v>219</v>
      </c>
      <c r="B11" s="44">
        <v>268.13</v>
      </c>
      <c r="C11" s="45">
        <f>B11*140</f>
        <v>37538.199999999997</v>
      </c>
      <c r="D11" s="46">
        <f>C11*70/100</f>
        <v>26276.74</v>
      </c>
      <c r="E11" s="44">
        <v>52.99</v>
      </c>
      <c r="F11" s="55">
        <v>6100.94</v>
      </c>
      <c r="G11" s="55">
        <v>4235</v>
      </c>
    </row>
    <row r="12" spans="1:7" s="34" customFormat="1" x14ac:dyDescent="0.2">
      <c r="A12" s="9" t="s">
        <v>217</v>
      </c>
      <c r="B12" s="10">
        <v>0</v>
      </c>
      <c r="C12" s="45">
        <v>0</v>
      </c>
      <c r="D12" s="46">
        <v>0</v>
      </c>
      <c r="E12" s="44">
        <v>87.15</v>
      </c>
      <c r="F12" s="55">
        <v>10018.299999999999</v>
      </c>
      <c r="G12" s="55">
        <v>6883</v>
      </c>
    </row>
    <row r="13" spans="1:7" s="34" customFormat="1" x14ac:dyDescent="0.2">
      <c r="A13" s="9" t="s">
        <v>220</v>
      </c>
      <c r="B13" s="10">
        <v>0</v>
      </c>
      <c r="C13" s="45">
        <v>0</v>
      </c>
      <c r="D13" s="46">
        <v>0</v>
      </c>
      <c r="E13" s="44">
        <v>4.8499999999999996</v>
      </c>
      <c r="F13" s="55">
        <v>543.74</v>
      </c>
      <c r="G13" s="55">
        <v>375</v>
      </c>
    </row>
    <row r="14" spans="1:7" s="34" customFormat="1" x14ac:dyDescent="0.2">
      <c r="A14" s="9" t="s">
        <v>221</v>
      </c>
      <c r="B14" s="10">
        <v>0</v>
      </c>
      <c r="C14" s="45">
        <v>0</v>
      </c>
      <c r="D14" s="46">
        <v>0</v>
      </c>
      <c r="E14" s="44">
        <v>38.880000000000003</v>
      </c>
      <c r="F14" s="55">
        <v>4648.5</v>
      </c>
      <c r="G14" s="55">
        <v>3302</v>
      </c>
    </row>
    <row r="15" spans="1:7" s="34" customFormat="1" x14ac:dyDescent="0.2">
      <c r="A15" s="9" t="s">
        <v>222</v>
      </c>
      <c r="B15" s="10">
        <v>0</v>
      </c>
      <c r="C15" s="45">
        <v>0</v>
      </c>
      <c r="D15" s="46">
        <v>0</v>
      </c>
      <c r="E15" s="44">
        <v>6.98</v>
      </c>
      <c r="F15" s="55">
        <v>588.67999999999995</v>
      </c>
      <c r="G15" s="55">
        <v>500</v>
      </c>
    </row>
    <row r="16" spans="1:7" s="34" customFormat="1" x14ac:dyDescent="0.2">
      <c r="A16" s="11" t="s">
        <v>218</v>
      </c>
      <c r="B16" s="20">
        <f t="shared" ref="B16:D16" si="1">SUM(B10:B15)</f>
        <v>271.57</v>
      </c>
      <c r="C16" s="21">
        <f t="shared" si="1"/>
        <v>38019.799999999996</v>
      </c>
      <c r="D16" s="48">
        <f t="shared" si="1"/>
        <v>26613.86</v>
      </c>
      <c r="E16" s="20">
        <f t="shared" ref="E16:F16" si="2">SUM(E10:E15)</f>
        <v>253.35999999999999</v>
      </c>
      <c r="F16" s="21">
        <f t="shared" si="2"/>
        <v>29760.09</v>
      </c>
      <c r="G16" s="21">
        <f>SUM(G10:G15)</f>
        <v>20337</v>
      </c>
    </row>
    <row r="17" spans="1:7" s="34" customFormat="1" x14ac:dyDescent="0.2">
      <c r="A17" s="11"/>
      <c r="B17" s="36"/>
      <c r="C17" s="28"/>
      <c r="D17" s="37"/>
      <c r="E17" s="36"/>
      <c r="F17" s="28"/>
      <c r="G17" s="28"/>
    </row>
    <row r="18" spans="1:7" s="34" customFormat="1" x14ac:dyDescent="0.2">
      <c r="A18" s="9" t="s">
        <v>223</v>
      </c>
      <c r="B18" s="44">
        <v>55.83</v>
      </c>
      <c r="C18" s="45">
        <f>B18*125</f>
        <v>6978.75</v>
      </c>
      <c r="D18" s="46">
        <f>C18*70/100</f>
        <v>4885.125</v>
      </c>
      <c r="E18" s="44">
        <v>54.23</v>
      </c>
      <c r="F18" s="55">
        <v>6100.93</v>
      </c>
      <c r="G18" s="55">
        <v>4149</v>
      </c>
    </row>
    <row r="19" spans="1:7" s="34" customFormat="1" x14ac:dyDescent="0.2">
      <c r="A19" s="9" t="s">
        <v>224</v>
      </c>
      <c r="B19" s="44">
        <v>94.55</v>
      </c>
      <c r="C19" s="45">
        <f>B19*125</f>
        <v>11818.75</v>
      </c>
      <c r="D19" s="46">
        <f>C19*70/100</f>
        <v>8273.125</v>
      </c>
      <c r="E19" s="44">
        <v>76.680000000000007</v>
      </c>
      <c r="F19" s="55">
        <v>8774.69</v>
      </c>
      <c r="G19" s="55">
        <v>6226</v>
      </c>
    </row>
    <row r="20" spans="1:7" s="34" customFormat="1" x14ac:dyDescent="0.2">
      <c r="A20" s="11" t="s">
        <v>249</v>
      </c>
      <c r="B20" s="20">
        <f t="shared" ref="B20:F20" si="3">SUM(B18:B19)</f>
        <v>150.38</v>
      </c>
      <c r="C20" s="21">
        <f t="shared" si="3"/>
        <v>18797.5</v>
      </c>
      <c r="D20" s="48">
        <f t="shared" si="3"/>
        <v>13158.25</v>
      </c>
      <c r="E20" s="60">
        <f t="shared" si="3"/>
        <v>130.91</v>
      </c>
      <c r="F20" s="61">
        <f t="shared" si="3"/>
        <v>14875.62</v>
      </c>
      <c r="G20" s="21">
        <f>SUM(G18:G19)</f>
        <v>10375</v>
      </c>
    </row>
    <row r="21" spans="1:7" s="34" customFormat="1" x14ac:dyDescent="0.2">
      <c r="A21" s="11"/>
      <c r="B21" s="36"/>
      <c r="C21" s="28"/>
      <c r="D21" s="37"/>
      <c r="E21" s="38"/>
      <c r="F21" s="29"/>
      <c r="G21" s="28"/>
    </row>
    <row r="22" spans="1:7" s="34" customFormat="1" x14ac:dyDescent="0.2">
      <c r="A22" s="11" t="s">
        <v>225</v>
      </c>
      <c r="B22" s="54">
        <v>0</v>
      </c>
      <c r="C22" s="21">
        <f>B22*130</f>
        <v>0</v>
      </c>
      <c r="D22" s="48">
        <f>C22*70/100</f>
        <v>0</v>
      </c>
      <c r="E22" s="54">
        <v>0.45</v>
      </c>
      <c r="F22" s="58">
        <v>58.8</v>
      </c>
      <c r="G22" s="50">
        <v>40.9</v>
      </c>
    </row>
    <row r="23" spans="1:7" s="34" customFormat="1" x14ac:dyDescent="0.2">
      <c r="A23" s="11"/>
      <c r="B23" s="36"/>
      <c r="C23" s="28"/>
      <c r="D23" s="37"/>
      <c r="E23" s="36"/>
      <c r="F23" s="28"/>
      <c r="G23" s="28"/>
    </row>
    <row r="24" spans="1:7" s="34" customFormat="1" x14ac:dyDescent="0.2">
      <c r="A24" s="9" t="s">
        <v>226</v>
      </c>
      <c r="B24" s="10">
        <v>407.56</v>
      </c>
      <c r="C24" s="45">
        <f>B24*130</f>
        <v>52982.8</v>
      </c>
      <c r="D24" s="46">
        <f>C24*70/100</f>
        <v>37087.96</v>
      </c>
      <c r="E24" s="44">
        <v>445.65</v>
      </c>
      <c r="F24" s="55">
        <v>43479.71</v>
      </c>
      <c r="G24" s="55">
        <v>29611</v>
      </c>
    </row>
    <row r="25" spans="1:7" s="34" customFormat="1" x14ac:dyDescent="0.2">
      <c r="A25" s="12" t="s">
        <v>227</v>
      </c>
      <c r="B25" s="10">
        <v>0</v>
      </c>
      <c r="C25" s="45">
        <v>0</v>
      </c>
      <c r="D25" s="46">
        <v>0</v>
      </c>
      <c r="E25" s="44">
        <v>0</v>
      </c>
      <c r="F25" s="55">
        <v>0</v>
      </c>
      <c r="G25" s="55">
        <v>0</v>
      </c>
    </row>
    <row r="26" spans="1:7" s="34" customFormat="1" x14ac:dyDescent="0.2">
      <c r="A26" s="9" t="s">
        <v>228</v>
      </c>
      <c r="B26" s="10">
        <v>0</v>
      </c>
      <c r="C26" s="45">
        <v>0</v>
      </c>
      <c r="D26" s="46">
        <v>0</v>
      </c>
      <c r="E26" s="44">
        <v>61.16</v>
      </c>
      <c r="F26" s="55">
        <v>4603.5200000000004</v>
      </c>
      <c r="G26" s="55">
        <v>3181</v>
      </c>
    </row>
    <row r="27" spans="1:7" s="34" customFormat="1" x14ac:dyDescent="0.2">
      <c r="A27" s="9" t="s">
        <v>247</v>
      </c>
      <c r="B27" s="10">
        <v>0</v>
      </c>
      <c r="C27" s="45">
        <v>0</v>
      </c>
      <c r="D27" s="46">
        <v>0</v>
      </c>
      <c r="E27" s="44">
        <v>22.38</v>
      </c>
      <c r="F27" s="55">
        <v>2102.0100000000002</v>
      </c>
      <c r="G27" s="55">
        <v>1554</v>
      </c>
    </row>
    <row r="28" spans="1:7" s="34" customFormat="1" x14ac:dyDescent="0.2">
      <c r="A28" s="11" t="s">
        <v>229</v>
      </c>
      <c r="B28" s="20">
        <f t="shared" ref="B28:F28" si="4">SUM(B24:B27)</f>
        <v>407.56</v>
      </c>
      <c r="C28" s="21">
        <f t="shared" si="4"/>
        <v>52982.8</v>
      </c>
      <c r="D28" s="48">
        <f t="shared" si="4"/>
        <v>37087.96</v>
      </c>
      <c r="E28" s="20">
        <f t="shared" si="4"/>
        <v>529.18999999999994</v>
      </c>
      <c r="F28" s="21">
        <f t="shared" si="4"/>
        <v>50185.24</v>
      </c>
      <c r="G28" s="21">
        <f>SUM(G24:G27)</f>
        <v>34346</v>
      </c>
    </row>
    <row r="29" spans="1:7" s="34" customFormat="1" x14ac:dyDescent="0.2">
      <c r="A29" s="11"/>
      <c r="B29" s="36"/>
      <c r="C29" s="28"/>
      <c r="D29" s="37"/>
      <c r="E29" s="36"/>
      <c r="F29" s="28"/>
    </row>
    <row r="30" spans="1:7" s="34" customFormat="1" x14ac:dyDescent="0.2">
      <c r="A30" s="9" t="s">
        <v>276</v>
      </c>
      <c r="B30" s="44">
        <v>557.09</v>
      </c>
      <c r="C30" s="45">
        <f>B30*120</f>
        <v>66850.8</v>
      </c>
      <c r="D30" s="46">
        <f>C30*70/100</f>
        <v>46795.56</v>
      </c>
      <c r="E30" s="44">
        <v>529.07830000000001</v>
      </c>
      <c r="F30" s="55">
        <v>49327.92</v>
      </c>
      <c r="G30" s="55">
        <v>34399</v>
      </c>
    </row>
    <row r="31" spans="1:7" s="34" customFormat="1" x14ac:dyDescent="0.2">
      <c r="A31" s="9" t="s">
        <v>277</v>
      </c>
      <c r="B31" s="10">
        <v>0</v>
      </c>
      <c r="C31" s="45">
        <v>0</v>
      </c>
      <c r="D31" s="46">
        <v>0</v>
      </c>
      <c r="E31" s="44">
        <v>1.9772000000000001</v>
      </c>
      <c r="F31" s="55">
        <v>125.7</v>
      </c>
      <c r="G31" s="55">
        <v>51</v>
      </c>
    </row>
    <row r="32" spans="1:7" s="34" customFormat="1" x14ac:dyDescent="0.2">
      <c r="A32" s="9" t="s">
        <v>278</v>
      </c>
      <c r="B32" s="10">
        <v>0</v>
      </c>
      <c r="C32" s="45">
        <v>0</v>
      </c>
      <c r="D32" s="46">
        <v>0</v>
      </c>
      <c r="E32" s="44">
        <v>20.6357</v>
      </c>
      <c r="F32" s="55">
        <v>2132.08</v>
      </c>
      <c r="G32" s="55">
        <v>1483</v>
      </c>
    </row>
    <row r="33" spans="1:7" s="34" customFormat="1" x14ac:dyDescent="0.2">
      <c r="A33" s="9" t="s">
        <v>279</v>
      </c>
      <c r="B33" s="10">
        <v>0</v>
      </c>
      <c r="C33" s="45">
        <v>0</v>
      </c>
      <c r="D33" s="46">
        <v>0</v>
      </c>
      <c r="E33" s="44">
        <v>4.9137000000000004</v>
      </c>
      <c r="F33" s="55">
        <v>308.07</v>
      </c>
      <c r="G33" s="55">
        <v>188</v>
      </c>
    </row>
    <row r="34" spans="1:7" s="34" customFormat="1" x14ac:dyDescent="0.2">
      <c r="A34" s="11" t="s">
        <v>280</v>
      </c>
      <c r="B34" s="20">
        <f t="shared" ref="B34:D34" si="5">SUM(B30:B33)</f>
        <v>557.09</v>
      </c>
      <c r="C34" s="21">
        <f t="shared" si="5"/>
        <v>66850.8</v>
      </c>
      <c r="D34" s="48">
        <f t="shared" si="5"/>
        <v>46795.56</v>
      </c>
      <c r="E34" s="20">
        <f>SUM(E30:E33)</f>
        <v>556.60490000000004</v>
      </c>
      <c r="F34" s="21">
        <f>SUM(F30:F33)</f>
        <v>51893.77</v>
      </c>
      <c r="G34" s="21">
        <f>SUM(G30:G33)</f>
        <v>36121</v>
      </c>
    </row>
    <row r="35" spans="1:7" s="34" customFormat="1" x14ac:dyDescent="0.2">
      <c r="A35" s="11"/>
      <c r="B35" s="36"/>
      <c r="C35" s="28"/>
      <c r="D35" s="37"/>
      <c r="E35" s="36"/>
      <c r="F35" s="28"/>
      <c r="G35" s="28"/>
    </row>
    <row r="36" spans="1:7" s="34" customFormat="1" x14ac:dyDescent="0.2">
      <c r="A36" s="9" t="s">
        <v>250</v>
      </c>
      <c r="B36" s="44">
        <v>96.49</v>
      </c>
      <c r="C36" s="45">
        <f>B36*100</f>
        <v>9649</v>
      </c>
      <c r="D36" s="46">
        <f>C36*70/100</f>
        <v>6754.3</v>
      </c>
      <c r="E36" s="44">
        <v>84.5</v>
      </c>
      <c r="F36" s="55">
        <v>6961.44</v>
      </c>
      <c r="G36" s="55">
        <v>4801</v>
      </c>
    </row>
    <row r="37" spans="1:7" s="34" customFormat="1" x14ac:dyDescent="0.2">
      <c r="A37" s="9" t="s">
        <v>251</v>
      </c>
      <c r="B37" s="10">
        <v>0</v>
      </c>
      <c r="C37" s="45">
        <v>0</v>
      </c>
      <c r="D37" s="46">
        <v>0</v>
      </c>
      <c r="E37" s="44">
        <v>2.82</v>
      </c>
      <c r="F37" s="55">
        <v>172.69</v>
      </c>
      <c r="G37" s="55">
        <v>56</v>
      </c>
    </row>
    <row r="38" spans="1:7" s="34" customFormat="1" x14ac:dyDescent="0.2">
      <c r="A38" s="9" t="s">
        <v>425</v>
      </c>
      <c r="B38" s="10">
        <v>0</v>
      </c>
      <c r="C38" s="45">
        <v>0</v>
      </c>
      <c r="D38" s="46">
        <v>0</v>
      </c>
      <c r="E38" s="44">
        <v>1.04</v>
      </c>
      <c r="F38" s="55">
        <v>65.5</v>
      </c>
      <c r="G38" s="55">
        <v>45</v>
      </c>
    </row>
    <row r="39" spans="1:7" s="34" customFormat="1" x14ac:dyDescent="0.2">
      <c r="A39" s="72" t="s">
        <v>252</v>
      </c>
      <c r="B39" s="49">
        <f>B36</f>
        <v>96.49</v>
      </c>
      <c r="C39" s="52">
        <f>C36</f>
        <v>9649</v>
      </c>
      <c r="D39" s="53">
        <f>D36</f>
        <v>6754.3</v>
      </c>
      <c r="E39" s="62">
        <f>SUM(E36:E38)</f>
        <v>88.36</v>
      </c>
      <c r="F39" s="52">
        <f>SUM(F36:F38)</f>
        <v>7199.6299999999992</v>
      </c>
      <c r="G39" s="52">
        <f>SUM(G36:G38)</f>
        <v>4902</v>
      </c>
    </row>
    <row r="40" spans="1:7" s="34" customFormat="1" x14ac:dyDescent="0.2">
      <c r="A40" s="72"/>
      <c r="B40" s="41"/>
      <c r="C40" s="31"/>
      <c r="D40" s="40"/>
      <c r="E40" s="41"/>
      <c r="F40" s="31"/>
      <c r="G40" s="31"/>
    </row>
    <row r="41" spans="1:7" s="34" customFormat="1" x14ac:dyDescent="0.2">
      <c r="A41" s="9" t="s">
        <v>230</v>
      </c>
      <c r="B41" s="10">
        <v>20.71</v>
      </c>
      <c r="C41" s="45">
        <f>B41*120</f>
        <v>2485.2000000000003</v>
      </c>
      <c r="D41" s="46">
        <f>C41*70/100</f>
        <v>1739.6400000000003</v>
      </c>
      <c r="E41" s="44">
        <v>27.32</v>
      </c>
      <c r="F41" s="55">
        <v>2477.59</v>
      </c>
      <c r="G41" s="55">
        <v>1714</v>
      </c>
    </row>
    <row r="42" spans="1:7" s="34" customFormat="1" x14ac:dyDescent="0.2">
      <c r="A42" s="9" t="s">
        <v>231</v>
      </c>
      <c r="B42" s="10">
        <v>0</v>
      </c>
      <c r="C42" s="45">
        <v>0</v>
      </c>
      <c r="D42" s="46">
        <v>0</v>
      </c>
      <c r="E42" s="44">
        <v>2.2599999999999998</v>
      </c>
      <c r="F42" s="55">
        <v>236.81</v>
      </c>
      <c r="G42" s="55">
        <v>165</v>
      </c>
    </row>
    <row r="43" spans="1:7" s="34" customFormat="1" x14ac:dyDescent="0.2">
      <c r="A43" s="11" t="s">
        <v>230</v>
      </c>
      <c r="B43" s="49">
        <f t="shared" ref="B43:F43" si="6">SUM(B41:B42)</f>
        <v>20.71</v>
      </c>
      <c r="C43" s="50">
        <f t="shared" si="6"/>
        <v>2485.2000000000003</v>
      </c>
      <c r="D43" s="51">
        <f t="shared" si="6"/>
        <v>1739.6400000000003</v>
      </c>
      <c r="E43" s="60">
        <f t="shared" si="6"/>
        <v>29.58</v>
      </c>
      <c r="F43" s="21">
        <f t="shared" si="6"/>
        <v>2714.4</v>
      </c>
      <c r="G43" s="21">
        <f>SUM(G41:G42)</f>
        <v>1879</v>
      </c>
    </row>
    <row r="44" spans="1:7" s="34" customFormat="1" x14ac:dyDescent="0.2">
      <c r="A44" s="11"/>
      <c r="B44" s="39"/>
      <c r="C44" s="39"/>
      <c r="D44" s="42"/>
      <c r="E44" s="38"/>
      <c r="F44" s="28"/>
      <c r="G44" s="28"/>
    </row>
    <row r="45" spans="1:7" s="34" customFormat="1" x14ac:dyDescent="0.2">
      <c r="A45" s="9" t="s">
        <v>232</v>
      </c>
      <c r="B45" s="44">
        <v>74.42</v>
      </c>
      <c r="C45" s="45">
        <f>B45*130</f>
        <v>9674.6</v>
      </c>
      <c r="D45" s="46">
        <f>C45*70/100</f>
        <v>6772.22</v>
      </c>
      <c r="E45" s="13">
        <v>102.72</v>
      </c>
      <c r="F45" s="45">
        <v>10666.17</v>
      </c>
      <c r="G45" s="55">
        <v>7428</v>
      </c>
    </row>
    <row r="46" spans="1:7" s="34" customFormat="1" x14ac:dyDescent="0.2">
      <c r="A46" s="9" t="s">
        <v>378</v>
      </c>
      <c r="B46" s="10">
        <v>0</v>
      </c>
      <c r="C46" s="45">
        <v>0</v>
      </c>
      <c r="D46" s="46">
        <v>0</v>
      </c>
      <c r="E46" s="44">
        <v>0.22</v>
      </c>
      <c r="F46" s="55">
        <v>17.850000000000001</v>
      </c>
      <c r="G46" s="55">
        <v>10</v>
      </c>
    </row>
    <row r="47" spans="1:7" s="34" customFormat="1" x14ac:dyDescent="0.2">
      <c r="A47" s="11" t="s">
        <v>232</v>
      </c>
      <c r="B47" s="49">
        <f t="shared" ref="B47:G47" si="7">SUM(B45:B46)</f>
        <v>74.42</v>
      </c>
      <c r="C47" s="21">
        <f t="shared" si="7"/>
        <v>9674.6</v>
      </c>
      <c r="D47" s="48">
        <f t="shared" si="7"/>
        <v>6772.22</v>
      </c>
      <c r="E47" s="49">
        <f t="shared" si="7"/>
        <v>102.94</v>
      </c>
      <c r="F47" s="50">
        <f t="shared" si="7"/>
        <v>10684.02</v>
      </c>
      <c r="G47" s="50">
        <f t="shared" si="7"/>
        <v>7438</v>
      </c>
    </row>
    <row r="48" spans="1:7" s="34" customFormat="1" x14ac:dyDescent="0.2">
      <c r="A48" s="11"/>
      <c r="B48" s="39"/>
      <c r="C48" s="28"/>
      <c r="D48" s="37"/>
      <c r="E48" s="39"/>
      <c r="F48" s="30"/>
      <c r="G48" s="30"/>
    </row>
    <row r="49" spans="1:7" s="34" customFormat="1" x14ac:dyDescent="0.2">
      <c r="A49" s="9" t="s">
        <v>233</v>
      </c>
      <c r="B49" s="44">
        <v>19.41</v>
      </c>
      <c r="C49" s="45">
        <f>B49*130</f>
        <v>2523.3000000000002</v>
      </c>
      <c r="D49" s="46">
        <f>C49*70/100</f>
        <v>1766.31</v>
      </c>
      <c r="E49" s="44">
        <v>46.57</v>
      </c>
      <c r="F49" s="55">
        <v>4061.25</v>
      </c>
      <c r="G49" s="55">
        <v>2819</v>
      </c>
    </row>
    <row r="50" spans="1:7" s="34" customFormat="1" x14ac:dyDescent="0.2">
      <c r="A50" s="9" t="s">
        <v>422</v>
      </c>
      <c r="B50" s="10">
        <v>0</v>
      </c>
      <c r="C50" s="45">
        <v>0</v>
      </c>
      <c r="D50" s="46">
        <v>0</v>
      </c>
      <c r="E50" s="44">
        <v>1.62</v>
      </c>
      <c r="F50" s="55">
        <v>57.05</v>
      </c>
      <c r="G50" s="55">
        <v>38</v>
      </c>
    </row>
    <row r="51" spans="1:7" s="34" customFormat="1" x14ac:dyDescent="0.2">
      <c r="A51" s="11" t="s">
        <v>233</v>
      </c>
      <c r="B51" s="20">
        <f>SUM(B49:B50)</f>
        <v>19.41</v>
      </c>
      <c r="C51" s="21">
        <f t="shared" ref="C51:D51" si="8">SUM(C49:C50)</f>
        <v>2523.3000000000002</v>
      </c>
      <c r="D51" s="48">
        <f t="shared" si="8"/>
        <v>1766.31</v>
      </c>
      <c r="E51" s="49">
        <f t="shared" ref="E51:G51" si="9">SUM(E49:E50)</f>
        <v>48.19</v>
      </c>
      <c r="F51" s="50">
        <f t="shared" si="9"/>
        <v>4118.3</v>
      </c>
      <c r="G51" s="50">
        <f t="shared" si="9"/>
        <v>2857</v>
      </c>
    </row>
    <row r="52" spans="1:7" s="34" customFormat="1" x14ac:dyDescent="0.2">
      <c r="A52" s="11"/>
      <c r="B52" s="35"/>
      <c r="C52" s="32"/>
      <c r="D52" s="33"/>
      <c r="E52" s="36"/>
      <c r="F52" s="28"/>
      <c r="G52" s="28"/>
    </row>
    <row r="53" spans="1:7" s="34" customFormat="1" x14ac:dyDescent="0.2">
      <c r="A53" s="9" t="s">
        <v>255</v>
      </c>
      <c r="B53" s="44">
        <v>494.45</v>
      </c>
      <c r="C53" s="45">
        <f>B53*130</f>
        <v>64278.5</v>
      </c>
      <c r="D53" s="46">
        <f>C53*70/100</f>
        <v>44994.95</v>
      </c>
      <c r="E53" s="44">
        <v>623.23530000000005</v>
      </c>
      <c r="F53" s="55">
        <v>68023.009999999995</v>
      </c>
      <c r="G53" s="55">
        <v>47594</v>
      </c>
    </row>
    <row r="54" spans="1:7" s="18" customFormat="1" x14ac:dyDescent="0.2">
      <c r="A54" s="9" t="s">
        <v>256</v>
      </c>
      <c r="B54" s="10">
        <v>0</v>
      </c>
      <c r="C54" s="45">
        <v>0</v>
      </c>
      <c r="D54" s="46">
        <v>0</v>
      </c>
      <c r="E54" s="44">
        <v>8.0980000000000008</v>
      </c>
      <c r="F54" s="55">
        <v>751</v>
      </c>
      <c r="G54" s="55">
        <v>522</v>
      </c>
    </row>
    <row r="55" spans="1:7" s="34" customFormat="1" x14ac:dyDescent="0.2">
      <c r="A55" s="9" t="s">
        <v>428</v>
      </c>
      <c r="B55" s="10">
        <v>0</v>
      </c>
      <c r="C55" s="45">
        <v>0</v>
      </c>
      <c r="D55" s="46">
        <v>0</v>
      </c>
      <c r="E55" s="44">
        <v>0</v>
      </c>
      <c r="F55" s="55">
        <v>0</v>
      </c>
      <c r="G55" s="55">
        <v>0</v>
      </c>
    </row>
    <row r="56" spans="1:7" s="34" customFormat="1" x14ac:dyDescent="0.2">
      <c r="A56" s="11" t="s">
        <v>255</v>
      </c>
      <c r="B56" s="49">
        <f>B53</f>
        <v>494.45</v>
      </c>
      <c r="C56" s="50">
        <f>C53</f>
        <v>64278.5</v>
      </c>
      <c r="D56" s="51">
        <f>D53</f>
        <v>44994.95</v>
      </c>
      <c r="E56" s="20">
        <f>SUM(E53:E55)</f>
        <v>631.33330000000001</v>
      </c>
      <c r="F56" s="21">
        <f>SUM(F53:F55)</f>
        <v>68774.009999999995</v>
      </c>
      <c r="G56" s="21">
        <f>SUM(G53:G55)</f>
        <v>48116</v>
      </c>
    </row>
    <row r="57" spans="1:7" s="34" customFormat="1" x14ac:dyDescent="0.2">
      <c r="A57" s="11"/>
      <c r="B57" s="36"/>
      <c r="C57" s="28"/>
      <c r="D57" s="37"/>
      <c r="E57" s="36"/>
      <c r="F57" s="28"/>
      <c r="G57" s="28"/>
    </row>
    <row r="58" spans="1:7" s="34" customFormat="1" x14ac:dyDescent="0.2">
      <c r="A58" s="9" t="s">
        <v>234</v>
      </c>
      <c r="B58" s="44">
        <v>216.89</v>
      </c>
      <c r="C58" s="45">
        <f>B58*130</f>
        <v>28195.699999999997</v>
      </c>
      <c r="D58" s="46">
        <f>C58*70/100</f>
        <v>19736.989999999998</v>
      </c>
      <c r="E58" s="44">
        <v>321.27</v>
      </c>
      <c r="F58" s="55">
        <v>26484.76</v>
      </c>
      <c r="G58" s="55">
        <v>18300</v>
      </c>
    </row>
    <row r="59" spans="1:7" s="34" customFormat="1" x14ac:dyDescent="0.2">
      <c r="A59" s="9" t="s">
        <v>235</v>
      </c>
      <c r="B59" s="10">
        <v>0</v>
      </c>
      <c r="C59" s="45">
        <v>0</v>
      </c>
      <c r="D59" s="46">
        <v>0</v>
      </c>
      <c r="E59" s="44">
        <v>0.65</v>
      </c>
      <c r="F59" s="55">
        <v>11.8</v>
      </c>
      <c r="G59" s="55">
        <v>5</v>
      </c>
    </row>
    <row r="60" spans="1:7" s="34" customFormat="1" x14ac:dyDescent="0.2">
      <c r="A60" s="9" t="s">
        <v>236</v>
      </c>
      <c r="B60" s="10">
        <v>0</v>
      </c>
      <c r="C60" s="45">
        <v>0</v>
      </c>
      <c r="D60" s="46">
        <v>0</v>
      </c>
      <c r="E60" s="44">
        <v>44.95</v>
      </c>
      <c r="F60" s="55">
        <v>3213.05</v>
      </c>
      <c r="G60" s="55">
        <v>2341</v>
      </c>
    </row>
    <row r="61" spans="1:7" s="34" customFormat="1" x14ac:dyDescent="0.2">
      <c r="A61" s="11" t="s">
        <v>237</v>
      </c>
      <c r="B61" s="20">
        <f>B58</f>
        <v>216.89</v>
      </c>
      <c r="C61" s="21">
        <f>C58</f>
        <v>28195.699999999997</v>
      </c>
      <c r="D61" s="48">
        <f>D58</f>
        <v>19736.989999999998</v>
      </c>
      <c r="E61" s="20">
        <f>SUM(E58:E60)</f>
        <v>366.86999999999995</v>
      </c>
      <c r="F61" s="21">
        <f>SUM(F58:F60)</f>
        <v>29709.609999999997</v>
      </c>
      <c r="G61" s="21">
        <f>SUM(G58:G60)</f>
        <v>20646</v>
      </c>
    </row>
    <row r="62" spans="1:7" s="34" customFormat="1" x14ac:dyDescent="0.2">
      <c r="A62" s="11"/>
      <c r="B62" s="36"/>
      <c r="C62" s="28"/>
      <c r="D62" s="37"/>
      <c r="E62" s="36"/>
      <c r="F62" s="28"/>
      <c r="G62" s="28"/>
    </row>
    <row r="63" spans="1:7" s="34" customFormat="1" x14ac:dyDescent="0.2">
      <c r="A63" s="11" t="s">
        <v>238</v>
      </c>
      <c r="B63" s="49">
        <v>0.4</v>
      </c>
      <c r="C63" s="21">
        <f>B63*130</f>
        <v>52</v>
      </c>
      <c r="D63" s="48">
        <f>C63*70/100</f>
        <v>36.4</v>
      </c>
      <c r="E63" s="49">
        <v>0.71</v>
      </c>
      <c r="F63" s="50">
        <v>67.959999999999994</v>
      </c>
      <c r="G63" s="50">
        <v>47</v>
      </c>
    </row>
    <row r="64" spans="1:7" s="34" customFormat="1" x14ac:dyDescent="0.2">
      <c r="A64" s="11"/>
      <c r="B64" s="36"/>
      <c r="C64" s="28"/>
      <c r="D64" s="37"/>
      <c r="E64" s="36"/>
      <c r="F64" s="28"/>
      <c r="G64" s="28"/>
    </row>
    <row r="65" spans="1:7" s="34" customFormat="1" x14ac:dyDescent="0.2">
      <c r="A65" s="9" t="s">
        <v>260</v>
      </c>
      <c r="B65" s="44">
        <v>254.64</v>
      </c>
      <c r="C65" s="45">
        <f>B65*130</f>
        <v>33103.199999999997</v>
      </c>
      <c r="D65" s="46">
        <f>C65*70/100</f>
        <v>23172.240000000002</v>
      </c>
      <c r="E65" s="44">
        <v>403.5</v>
      </c>
      <c r="F65" s="55">
        <v>37840.51</v>
      </c>
      <c r="G65" s="55">
        <v>26221</v>
      </c>
    </row>
    <row r="66" spans="1:7" s="34" customFormat="1" x14ac:dyDescent="0.2">
      <c r="A66" s="9" t="s">
        <v>423</v>
      </c>
      <c r="B66" s="44">
        <v>0</v>
      </c>
      <c r="C66" s="45">
        <v>0</v>
      </c>
      <c r="D66" s="46">
        <v>0</v>
      </c>
      <c r="E66" s="44">
        <v>0</v>
      </c>
      <c r="F66" s="55">
        <v>0</v>
      </c>
      <c r="G66" s="55">
        <v>0</v>
      </c>
    </row>
    <row r="67" spans="1:7" s="34" customFormat="1" x14ac:dyDescent="0.2">
      <c r="A67" s="9" t="s">
        <v>258</v>
      </c>
      <c r="B67" s="10">
        <v>0</v>
      </c>
      <c r="C67" s="45">
        <v>0</v>
      </c>
      <c r="D67" s="46">
        <v>0</v>
      </c>
      <c r="E67" s="44">
        <v>40.94</v>
      </c>
      <c r="F67" s="55">
        <v>3357.74</v>
      </c>
      <c r="G67" s="55">
        <v>2426</v>
      </c>
    </row>
    <row r="68" spans="1:7" s="34" customFormat="1" x14ac:dyDescent="0.2">
      <c r="A68" s="9" t="s">
        <v>259</v>
      </c>
      <c r="B68" s="10">
        <v>0</v>
      </c>
      <c r="C68" s="45">
        <v>0</v>
      </c>
      <c r="D68" s="46">
        <v>0</v>
      </c>
      <c r="E68" s="44">
        <v>10.4</v>
      </c>
      <c r="F68" s="55">
        <v>988.46</v>
      </c>
      <c r="G68" s="55">
        <v>707</v>
      </c>
    </row>
    <row r="69" spans="1:7" s="34" customFormat="1" x14ac:dyDescent="0.2">
      <c r="A69" s="11" t="s">
        <v>260</v>
      </c>
      <c r="B69" s="20">
        <f>B65</f>
        <v>254.64</v>
      </c>
      <c r="C69" s="21">
        <f>C65</f>
        <v>33103.199999999997</v>
      </c>
      <c r="D69" s="48">
        <f>D65</f>
        <v>23172.240000000002</v>
      </c>
      <c r="E69" s="20">
        <f>SUM(E65:E68)</f>
        <v>454.84</v>
      </c>
      <c r="F69" s="21">
        <f>SUM(F65:F68)</f>
        <v>42186.71</v>
      </c>
      <c r="G69" s="21">
        <f>SUM(G65:G68)</f>
        <v>29354</v>
      </c>
    </row>
    <row r="70" spans="1:7" s="34" customFormat="1" x14ac:dyDescent="0.2">
      <c r="A70" s="11"/>
      <c r="B70" s="36"/>
      <c r="C70" s="28"/>
      <c r="D70" s="37"/>
      <c r="E70" s="36"/>
      <c r="F70" s="28"/>
      <c r="G70" s="28"/>
    </row>
    <row r="71" spans="1:7" s="34" customFormat="1" x14ac:dyDescent="0.2">
      <c r="A71" s="11" t="s">
        <v>381</v>
      </c>
      <c r="B71" s="49">
        <v>0</v>
      </c>
      <c r="C71" s="21">
        <f>B71*130</f>
        <v>0</v>
      </c>
      <c r="D71" s="48">
        <f>C71*70/100</f>
        <v>0</v>
      </c>
      <c r="E71" s="49">
        <v>0</v>
      </c>
      <c r="F71" s="50">
        <v>0</v>
      </c>
      <c r="G71" s="58">
        <v>0</v>
      </c>
    </row>
    <row r="72" spans="1:7" s="34" customFormat="1" x14ac:dyDescent="0.2">
      <c r="A72" s="11"/>
      <c r="B72" s="36"/>
      <c r="C72" s="28"/>
      <c r="D72" s="37"/>
      <c r="E72" s="36"/>
      <c r="F72" s="28"/>
      <c r="G72" s="28"/>
    </row>
    <row r="73" spans="1:7" s="34" customFormat="1" x14ac:dyDescent="0.2">
      <c r="A73" s="9" t="s">
        <v>262</v>
      </c>
      <c r="B73" s="44">
        <v>517.87</v>
      </c>
      <c r="C73" s="45">
        <f>B73*120</f>
        <v>62144.4</v>
      </c>
      <c r="D73" s="46">
        <f>C73*70/100</f>
        <v>43501.08</v>
      </c>
      <c r="E73" s="44">
        <v>176.23929999999999</v>
      </c>
      <c r="F73" s="55">
        <v>14213.4</v>
      </c>
      <c r="G73" s="55">
        <v>9359</v>
      </c>
    </row>
    <row r="74" spans="1:7" s="34" customFormat="1" x14ac:dyDescent="0.2">
      <c r="A74" s="9" t="s">
        <v>263</v>
      </c>
      <c r="B74" s="10">
        <v>0</v>
      </c>
      <c r="C74" s="45">
        <v>0</v>
      </c>
      <c r="D74" s="46">
        <v>0</v>
      </c>
      <c r="E74" s="44">
        <v>296.19869999999997</v>
      </c>
      <c r="F74" s="55">
        <v>22594.98</v>
      </c>
      <c r="G74" s="55">
        <v>15878</v>
      </c>
    </row>
    <row r="75" spans="1:7" s="34" customFormat="1" x14ac:dyDescent="0.2">
      <c r="A75" s="9" t="s">
        <v>267</v>
      </c>
      <c r="B75" s="10">
        <v>0</v>
      </c>
      <c r="C75" s="45">
        <v>0</v>
      </c>
      <c r="D75" s="46">
        <v>0</v>
      </c>
      <c r="E75" s="44">
        <v>8.4850999999999992</v>
      </c>
      <c r="F75" s="55">
        <v>613.53</v>
      </c>
      <c r="G75" s="55">
        <v>685</v>
      </c>
    </row>
    <row r="76" spans="1:7" s="43" customFormat="1" x14ac:dyDescent="0.2">
      <c r="A76" s="9" t="s">
        <v>264</v>
      </c>
      <c r="B76" s="10">
        <v>0</v>
      </c>
      <c r="C76" s="45">
        <v>0</v>
      </c>
      <c r="D76" s="46">
        <v>0</v>
      </c>
      <c r="E76" s="63">
        <v>13.53</v>
      </c>
      <c r="F76" s="64">
        <v>834.81</v>
      </c>
      <c r="G76" s="55">
        <v>584</v>
      </c>
    </row>
    <row r="77" spans="1:7" s="34" customFormat="1" x14ac:dyDescent="0.2">
      <c r="A77" s="11" t="s">
        <v>265</v>
      </c>
      <c r="B77" s="20">
        <f>B73</f>
        <v>517.87</v>
      </c>
      <c r="C77" s="21">
        <f>C73</f>
        <v>62144.4</v>
      </c>
      <c r="D77" s="48">
        <f>D73</f>
        <v>43501.08</v>
      </c>
      <c r="E77" s="20">
        <f>SUM(E73:E76)</f>
        <v>494.45309999999995</v>
      </c>
      <c r="F77" s="21">
        <f>SUM(F73:F76)</f>
        <v>38256.719999999994</v>
      </c>
      <c r="G77" s="21">
        <f>SUM(G73:G76)</f>
        <v>26506</v>
      </c>
    </row>
    <row r="78" spans="1:7" s="34" customFormat="1" x14ac:dyDescent="0.2">
      <c r="A78" s="11"/>
      <c r="B78" s="36"/>
      <c r="C78" s="28"/>
      <c r="D78" s="37"/>
      <c r="E78" s="36"/>
      <c r="F78" s="28"/>
      <c r="G78" s="28"/>
    </row>
    <row r="79" spans="1:7" s="34" customFormat="1" x14ac:dyDescent="0.2">
      <c r="A79" s="9" t="s">
        <v>239</v>
      </c>
      <c r="B79" s="44">
        <v>163.36000000000001</v>
      </c>
      <c r="C79" s="45">
        <f>B79*110</f>
        <v>17969.600000000002</v>
      </c>
      <c r="D79" s="46">
        <f>C79*70/100</f>
        <v>12578.720000000003</v>
      </c>
      <c r="E79" s="44">
        <v>18.739999999999998</v>
      </c>
      <c r="F79" s="55">
        <v>1484.16</v>
      </c>
      <c r="G79" s="55">
        <v>1048</v>
      </c>
    </row>
    <row r="80" spans="1:7" s="34" customFormat="1" x14ac:dyDescent="0.2">
      <c r="A80" s="9" t="s">
        <v>240</v>
      </c>
      <c r="B80" s="14">
        <v>0</v>
      </c>
      <c r="C80" s="14">
        <v>0</v>
      </c>
      <c r="D80" s="47">
        <v>0</v>
      </c>
      <c r="E80" s="44">
        <v>124.1</v>
      </c>
      <c r="F80" s="55">
        <v>8244.36</v>
      </c>
      <c r="G80" s="55">
        <v>5726</v>
      </c>
    </row>
    <row r="81" spans="1:7" s="34" customFormat="1" x14ac:dyDescent="0.2">
      <c r="A81" s="11" t="s">
        <v>239</v>
      </c>
      <c r="B81" s="20">
        <f>SUM(B79:B80)</f>
        <v>163.36000000000001</v>
      </c>
      <c r="C81" s="21">
        <f>C79</f>
        <v>17969.600000000002</v>
      </c>
      <c r="D81" s="48">
        <f>D79</f>
        <v>12578.720000000003</v>
      </c>
      <c r="E81" s="20">
        <f>SUM(E79:E80)</f>
        <v>142.84</v>
      </c>
      <c r="F81" s="21">
        <f>SUM(F79:F80)</f>
        <v>9728.52</v>
      </c>
      <c r="G81" s="21">
        <f>SUM(G79:G80)</f>
        <v>6774</v>
      </c>
    </row>
    <row r="82" spans="1:7" s="34" customFormat="1" x14ac:dyDescent="0.2">
      <c r="A82" s="11"/>
      <c r="B82" s="36"/>
      <c r="C82" s="28"/>
      <c r="D82" s="37"/>
      <c r="E82" s="38"/>
      <c r="F82" s="28"/>
      <c r="G82" s="28"/>
    </row>
    <row r="83" spans="1:7" s="34" customFormat="1" x14ac:dyDescent="0.2">
      <c r="A83" s="9" t="s">
        <v>241</v>
      </c>
      <c r="B83" s="44">
        <v>519.16999999999996</v>
      </c>
      <c r="C83" s="45">
        <f>B83*140</f>
        <v>72683.799999999988</v>
      </c>
      <c r="D83" s="46">
        <f>C83*70/100</f>
        <v>50878.659999999989</v>
      </c>
      <c r="E83" s="44">
        <v>148.51</v>
      </c>
      <c r="F83" s="55">
        <v>16159</v>
      </c>
      <c r="G83" s="55">
        <v>10954</v>
      </c>
    </row>
    <row r="84" spans="1:7" s="34" customFormat="1" x14ac:dyDescent="0.2">
      <c r="A84" s="9" t="s">
        <v>242</v>
      </c>
      <c r="B84" s="10">
        <v>0</v>
      </c>
      <c r="C84" s="45">
        <v>0</v>
      </c>
      <c r="D84" s="46">
        <v>0</v>
      </c>
      <c r="E84" s="44">
        <v>47.969700000000003</v>
      </c>
      <c r="F84" s="55">
        <v>5452.2799999999979</v>
      </c>
      <c r="G84" s="55">
        <v>3798</v>
      </c>
    </row>
    <row r="85" spans="1:7" s="34" customFormat="1" x14ac:dyDescent="0.2">
      <c r="A85" s="9" t="s">
        <v>243</v>
      </c>
      <c r="B85" s="10">
        <v>0</v>
      </c>
      <c r="C85" s="45">
        <v>0</v>
      </c>
      <c r="D85" s="46">
        <v>0</v>
      </c>
      <c r="E85" s="44">
        <v>207.68</v>
      </c>
      <c r="F85" s="55">
        <v>21402</v>
      </c>
      <c r="G85" s="55">
        <v>14802</v>
      </c>
    </row>
    <row r="86" spans="1:7" s="34" customFormat="1" x14ac:dyDescent="0.2">
      <c r="A86" s="9" t="s">
        <v>244</v>
      </c>
      <c r="B86" s="10">
        <v>0</v>
      </c>
      <c r="C86" s="45">
        <v>0</v>
      </c>
      <c r="D86" s="46">
        <v>0</v>
      </c>
      <c r="E86" s="44">
        <v>61.14</v>
      </c>
      <c r="F86" s="55">
        <v>6225.29</v>
      </c>
      <c r="G86" s="55">
        <v>4518</v>
      </c>
    </row>
    <row r="87" spans="1:7" s="34" customFormat="1" x14ac:dyDescent="0.2">
      <c r="A87" s="9" t="s">
        <v>268</v>
      </c>
      <c r="B87" s="10">
        <v>0</v>
      </c>
      <c r="C87" s="45">
        <v>0</v>
      </c>
      <c r="D87" s="46">
        <v>0</v>
      </c>
      <c r="E87" s="44">
        <v>22.26</v>
      </c>
      <c r="F87" s="55">
        <v>2819.3</v>
      </c>
      <c r="G87" s="55">
        <v>2227</v>
      </c>
    </row>
    <row r="88" spans="1:7" s="34" customFormat="1" x14ac:dyDescent="0.2">
      <c r="A88" s="11" t="s">
        <v>241</v>
      </c>
      <c r="B88" s="20">
        <f t="shared" ref="B88:F88" si="10">SUM(B83:B87)</f>
        <v>519.16999999999996</v>
      </c>
      <c r="C88" s="21">
        <f t="shared" si="10"/>
        <v>72683.799999999988</v>
      </c>
      <c r="D88" s="48">
        <f t="shared" si="10"/>
        <v>50878.659999999989</v>
      </c>
      <c r="E88" s="20">
        <f t="shared" si="10"/>
        <v>487.55969999999996</v>
      </c>
      <c r="F88" s="21">
        <f t="shared" si="10"/>
        <v>52057.87</v>
      </c>
      <c r="G88" s="21">
        <f>SUM(G83:G87)</f>
        <v>36299</v>
      </c>
    </row>
    <row r="89" spans="1:7" s="34" customFormat="1" x14ac:dyDescent="0.2">
      <c r="A89" s="11"/>
      <c r="B89" s="36"/>
      <c r="C89" s="28"/>
      <c r="D89" s="37"/>
      <c r="E89" s="36"/>
      <c r="F89" s="28"/>
      <c r="G89" s="28"/>
    </row>
    <row r="90" spans="1:7" s="34" customFormat="1" x14ac:dyDescent="0.2">
      <c r="A90" s="11" t="s">
        <v>283</v>
      </c>
      <c r="B90" s="49">
        <v>0.1419</v>
      </c>
      <c r="C90" s="21">
        <f>B90*110</f>
        <v>15.609</v>
      </c>
      <c r="D90" s="48">
        <f>C90*70/100</f>
        <v>10.926300000000001</v>
      </c>
      <c r="E90" s="49">
        <v>0</v>
      </c>
      <c r="F90" s="50">
        <v>0</v>
      </c>
      <c r="G90" s="50">
        <v>0</v>
      </c>
    </row>
    <row r="91" spans="1:7" s="34" customFormat="1" x14ac:dyDescent="0.2">
      <c r="A91" s="11"/>
      <c r="B91" s="36"/>
      <c r="C91" s="28"/>
      <c r="D91" s="37"/>
      <c r="E91" s="36"/>
      <c r="F91" s="28"/>
      <c r="G91" s="28"/>
    </row>
    <row r="92" spans="1:7" s="34" customFormat="1" x14ac:dyDescent="0.2">
      <c r="A92" s="9" t="s">
        <v>246</v>
      </c>
      <c r="B92" s="44">
        <v>194.27</v>
      </c>
      <c r="C92" s="45">
        <f>B92*130</f>
        <v>25255.100000000002</v>
      </c>
      <c r="D92" s="46">
        <f>C92*70/100</f>
        <v>17678.570000000003</v>
      </c>
      <c r="E92" s="44">
        <v>49.43</v>
      </c>
      <c r="F92" s="55">
        <v>4831.1499999999996</v>
      </c>
      <c r="G92" s="55">
        <v>3625</v>
      </c>
    </row>
    <row r="93" spans="1:7" s="34" customFormat="1" x14ac:dyDescent="0.2">
      <c r="A93" s="9" t="s">
        <v>245</v>
      </c>
      <c r="B93" s="10">
        <v>0</v>
      </c>
      <c r="C93" s="45">
        <v>0</v>
      </c>
      <c r="D93" s="46">
        <v>0</v>
      </c>
      <c r="E93" s="44">
        <v>120.17</v>
      </c>
      <c r="F93" s="55">
        <v>10270.879999999999</v>
      </c>
      <c r="G93" s="55">
        <v>6803</v>
      </c>
    </row>
    <row r="94" spans="1:7" s="34" customFormat="1" x14ac:dyDescent="0.2">
      <c r="A94" s="9" t="s">
        <v>269</v>
      </c>
      <c r="B94" s="10">
        <v>0</v>
      </c>
      <c r="C94" s="45">
        <v>0</v>
      </c>
      <c r="D94" s="46">
        <v>0</v>
      </c>
      <c r="E94" s="44">
        <v>4.16</v>
      </c>
      <c r="F94" s="55">
        <v>441.32</v>
      </c>
      <c r="G94" s="55">
        <v>308</v>
      </c>
    </row>
    <row r="95" spans="1:7" s="34" customFormat="1" x14ac:dyDescent="0.2">
      <c r="A95" s="11" t="s">
        <v>246</v>
      </c>
      <c r="B95" s="20">
        <f>B92</f>
        <v>194.27</v>
      </c>
      <c r="C95" s="21">
        <f>C92</f>
        <v>25255.100000000002</v>
      </c>
      <c r="D95" s="48">
        <f>D92</f>
        <v>17678.570000000003</v>
      </c>
      <c r="E95" s="20">
        <f>SUM(E92:E94)</f>
        <v>173.76</v>
      </c>
      <c r="F95" s="21">
        <f>SUM(F92:F94)</f>
        <v>15543.349999999999</v>
      </c>
      <c r="G95" s="21">
        <f>SUM(G92:G94)</f>
        <v>10736</v>
      </c>
    </row>
    <row r="96" spans="1:7" s="34" customFormat="1" x14ac:dyDescent="0.2">
      <c r="A96" s="11"/>
      <c r="B96" s="36"/>
      <c r="C96" s="28"/>
      <c r="D96" s="37"/>
      <c r="E96" s="36"/>
      <c r="F96" s="28"/>
      <c r="G96" s="28"/>
    </row>
    <row r="97" spans="1:7" s="34" customFormat="1" x14ac:dyDescent="0.2">
      <c r="A97" s="9" t="s">
        <v>286</v>
      </c>
      <c r="B97" s="44">
        <v>7.0190999999999999</v>
      </c>
      <c r="C97" s="45">
        <f>B97*60</f>
        <v>421.14600000000002</v>
      </c>
      <c r="D97" s="46">
        <f>C97*70/100</f>
        <v>294.80220000000003</v>
      </c>
      <c r="E97" s="44">
        <v>4.5568999999999997</v>
      </c>
      <c r="F97" s="55">
        <v>216.04</v>
      </c>
      <c r="G97" s="55">
        <v>138</v>
      </c>
    </row>
    <row r="98" spans="1:7" s="34" customFormat="1" x14ac:dyDescent="0.2">
      <c r="A98" s="9" t="s">
        <v>284</v>
      </c>
      <c r="B98" s="10">
        <v>0</v>
      </c>
      <c r="C98" s="45">
        <v>0</v>
      </c>
      <c r="D98" s="46">
        <v>0</v>
      </c>
      <c r="E98" s="44">
        <v>0.48670000000000002</v>
      </c>
      <c r="F98" s="55">
        <v>19.91</v>
      </c>
      <c r="G98" s="55">
        <v>7</v>
      </c>
    </row>
    <row r="99" spans="1:7" s="34" customFormat="1" x14ac:dyDescent="0.2">
      <c r="A99" s="9" t="s">
        <v>285</v>
      </c>
      <c r="B99" s="10">
        <v>0</v>
      </c>
      <c r="C99" s="45">
        <v>0</v>
      </c>
      <c r="D99" s="46">
        <v>0</v>
      </c>
      <c r="E99" s="44">
        <v>1.5790999999999999</v>
      </c>
      <c r="F99" s="55">
        <v>52.1</v>
      </c>
      <c r="G99" s="55">
        <v>29</v>
      </c>
    </row>
    <row r="100" spans="1:7" s="34" customFormat="1" x14ac:dyDescent="0.2">
      <c r="A100" s="11" t="s">
        <v>286</v>
      </c>
      <c r="B100" s="20">
        <f>B97</f>
        <v>7.0190999999999999</v>
      </c>
      <c r="C100" s="21">
        <f>C97</f>
        <v>421.14600000000002</v>
      </c>
      <c r="D100" s="48">
        <f>D97</f>
        <v>294.80220000000003</v>
      </c>
      <c r="E100" s="20">
        <f>SUM(E97:E99)</f>
        <v>6.6227</v>
      </c>
      <c r="F100" s="21">
        <f>SUM(F97:F99)</f>
        <v>288.05</v>
      </c>
      <c r="G100" s="21">
        <f>SUM(G97:G99)</f>
        <v>174</v>
      </c>
    </row>
    <row r="101" spans="1:7" s="34" customFormat="1" x14ac:dyDescent="0.2">
      <c r="A101" s="11"/>
      <c r="B101" s="36"/>
      <c r="C101" s="28"/>
      <c r="D101" s="37"/>
      <c r="E101" s="36"/>
      <c r="F101" s="28"/>
      <c r="G101" s="28"/>
    </row>
    <row r="102" spans="1:7" s="34" customFormat="1" x14ac:dyDescent="0.2">
      <c r="A102" s="11" t="s">
        <v>287</v>
      </c>
      <c r="B102" s="49">
        <v>24.99</v>
      </c>
      <c r="C102" s="21">
        <f>B102*140</f>
        <v>3498.6</v>
      </c>
      <c r="D102" s="48">
        <f>C102*70/100</f>
        <v>2449.02</v>
      </c>
      <c r="E102" s="49">
        <v>55.85</v>
      </c>
      <c r="F102" s="50">
        <v>6151.83</v>
      </c>
      <c r="G102" s="50">
        <v>4268</v>
      </c>
    </row>
    <row r="103" spans="1:7" s="34" customFormat="1" x14ac:dyDescent="0.2">
      <c r="A103" s="11"/>
      <c r="B103" s="36"/>
      <c r="C103" s="28"/>
      <c r="D103" s="37"/>
      <c r="E103" s="36"/>
      <c r="F103" s="28"/>
      <c r="G103" s="28"/>
    </row>
    <row r="104" spans="1:7" s="34" customFormat="1" x14ac:dyDescent="0.2">
      <c r="A104" s="11" t="s">
        <v>288</v>
      </c>
      <c r="B104" s="49">
        <v>0.51</v>
      </c>
      <c r="C104" s="21">
        <f>B104*140</f>
        <v>71.400000000000006</v>
      </c>
      <c r="D104" s="48">
        <f>C104*70/100</f>
        <v>49.98</v>
      </c>
      <c r="E104" s="49">
        <v>6.25</v>
      </c>
      <c r="F104" s="50">
        <v>694.43</v>
      </c>
      <c r="G104" s="50">
        <v>485</v>
      </c>
    </row>
    <row r="105" spans="1:7" s="34" customFormat="1" x14ac:dyDescent="0.2">
      <c r="A105" s="11"/>
      <c r="B105" s="36"/>
      <c r="C105" s="28"/>
      <c r="D105" s="37"/>
      <c r="E105" s="39"/>
      <c r="F105" s="30"/>
      <c r="G105" s="30"/>
    </row>
    <row r="106" spans="1:7" s="34" customFormat="1" x14ac:dyDescent="0.2">
      <c r="A106" s="9" t="s">
        <v>396</v>
      </c>
      <c r="B106" s="10">
        <v>0</v>
      </c>
      <c r="C106" s="45">
        <v>0</v>
      </c>
      <c r="D106" s="46">
        <v>0</v>
      </c>
      <c r="E106" s="44">
        <v>0</v>
      </c>
      <c r="F106" s="55">
        <v>0</v>
      </c>
      <c r="G106" s="55">
        <v>0</v>
      </c>
    </row>
    <row r="107" spans="1:7" s="34" customFormat="1" x14ac:dyDescent="0.2">
      <c r="A107" s="9" t="s">
        <v>306</v>
      </c>
      <c r="B107" s="10">
        <v>0</v>
      </c>
      <c r="C107" s="45">
        <v>0</v>
      </c>
      <c r="D107" s="46">
        <v>0</v>
      </c>
      <c r="E107" s="44">
        <v>0.27</v>
      </c>
      <c r="F107" s="55">
        <v>24.5</v>
      </c>
      <c r="G107" s="55">
        <v>17</v>
      </c>
    </row>
    <row r="108" spans="1:7" s="34" customFormat="1" x14ac:dyDescent="0.2">
      <c r="A108" s="9" t="s">
        <v>434</v>
      </c>
      <c r="B108" s="10">
        <v>0</v>
      </c>
      <c r="C108" s="45">
        <v>0</v>
      </c>
      <c r="D108" s="46">
        <v>0</v>
      </c>
      <c r="E108" s="44">
        <v>0.5</v>
      </c>
      <c r="F108" s="55">
        <v>24.3</v>
      </c>
      <c r="G108" s="55">
        <v>17</v>
      </c>
    </row>
    <row r="109" spans="1:7" s="34" customFormat="1" x14ac:dyDescent="0.2">
      <c r="A109" s="9" t="s">
        <v>418</v>
      </c>
      <c r="B109" s="10">
        <v>0</v>
      </c>
      <c r="C109" s="45">
        <v>0</v>
      </c>
      <c r="D109" s="46">
        <v>0</v>
      </c>
      <c r="E109" s="44">
        <v>1.1499999999999999</v>
      </c>
      <c r="F109" s="55">
        <v>109.06</v>
      </c>
      <c r="G109" s="55">
        <v>73</v>
      </c>
    </row>
    <row r="110" spans="1:7" s="34" customFormat="1" x14ac:dyDescent="0.2">
      <c r="A110" s="11" t="s">
        <v>396</v>
      </c>
      <c r="B110" s="49">
        <f t="shared" ref="B110" si="11">SUM(B106:B107)</f>
        <v>0</v>
      </c>
      <c r="C110" s="50">
        <f t="shared" ref="C110" si="12">SUM(C106:C107)</f>
        <v>0</v>
      </c>
      <c r="D110" s="48">
        <f t="shared" ref="D110" si="13">SUM(D106:D107)</f>
        <v>0</v>
      </c>
      <c r="E110" s="49">
        <f>SUM(E106:E109)</f>
        <v>1.92</v>
      </c>
      <c r="F110" s="50">
        <f>SUM(F106:F109)</f>
        <v>157.86000000000001</v>
      </c>
      <c r="G110" s="50">
        <f>SUM(G106:G109)</f>
        <v>107</v>
      </c>
    </row>
    <row r="111" spans="1:7" s="34" customFormat="1" x14ac:dyDescent="0.2">
      <c r="A111" s="11"/>
      <c r="B111" s="36"/>
      <c r="C111" s="28"/>
      <c r="D111" s="37"/>
      <c r="E111" s="36"/>
      <c r="F111" s="28"/>
      <c r="G111" s="28"/>
    </row>
    <row r="112" spans="1:7" s="34" customFormat="1" x14ac:dyDescent="0.2">
      <c r="A112" s="9" t="s">
        <v>289</v>
      </c>
      <c r="B112" s="44">
        <v>155.59</v>
      </c>
      <c r="C112" s="45">
        <f>B112*125</f>
        <v>19448.75</v>
      </c>
      <c r="D112" s="46">
        <f>C112*70/100</f>
        <v>13614.125</v>
      </c>
      <c r="E112" s="44">
        <v>5.99</v>
      </c>
      <c r="F112" s="55">
        <v>604.65</v>
      </c>
      <c r="G112" s="55">
        <v>415</v>
      </c>
    </row>
    <row r="113" spans="1:7" s="34" customFormat="1" x14ac:dyDescent="0.2">
      <c r="A113" s="9" t="s">
        <v>290</v>
      </c>
      <c r="B113" s="44">
        <v>43.19</v>
      </c>
      <c r="C113" s="45">
        <f>B113*125</f>
        <v>5398.75</v>
      </c>
      <c r="D113" s="46">
        <f>C113*70/100</f>
        <v>3779.125</v>
      </c>
      <c r="E113" s="44">
        <v>31.67</v>
      </c>
      <c r="F113" s="55">
        <v>2467.44</v>
      </c>
      <c r="G113" s="55">
        <v>1723</v>
      </c>
    </row>
    <row r="114" spans="1:7" s="34" customFormat="1" x14ac:dyDescent="0.2">
      <c r="A114" s="9" t="s">
        <v>291</v>
      </c>
      <c r="B114" s="10">
        <v>0</v>
      </c>
      <c r="C114" s="45">
        <v>0</v>
      </c>
      <c r="D114" s="46">
        <v>0</v>
      </c>
      <c r="E114" s="44">
        <v>3.87</v>
      </c>
      <c r="F114" s="55">
        <v>313.89</v>
      </c>
      <c r="G114" s="55">
        <v>219</v>
      </c>
    </row>
    <row r="115" spans="1:7" s="34" customFormat="1" x14ac:dyDescent="0.2">
      <c r="A115" s="9" t="s">
        <v>417</v>
      </c>
      <c r="B115" s="10">
        <v>0</v>
      </c>
      <c r="C115" s="45">
        <v>0</v>
      </c>
      <c r="D115" s="46">
        <v>0</v>
      </c>
      <c r="E115" s="44">
        <v>0.26</v>
      </c>
      <c r="F115" s="55">
        <v>13.5</v>
      </c>
      <c r="G115" s="55">
        <v>9</v>
      </c>
    </row>
    <row r="116" spans="1:7" s="34" customFormat="1" x14ac:dyDescent="0.2">
      <c r="A116" s="11" t="s">
        <v>289</v>
      </c>
      <c r="B116" s="20">
        <f t="shared" ref="B116:G116" si="14">SUM(B112:B115)</f>
        <v>198.78</v>
      </c>
      <c r="C116" s="21">
        <f t="shared" si="14"/>
        <v>24847.5</v>
      </c>
      <c r="D116" s="48">
        <f t="shared" si="14"/>
        <v>17393.25</v>
      </c>
      <c r="E116" s="20">
        <f t="shared" si="14"/>
        <v>41.79</v>
      </c>
      <c r="F116" s="50">
        <f t="shared" si="14"/>
        <v>3399.48</v>
      </c>
      <c r="G116" s="50">
        <f t="shared" si="14"/>
        <v>2366</v>
      </c>
    </row>
    <row r="117" spans="1:7" s="34" customFormat="1" x14ac:dyDescent="0.2">
      <c r="A117" s="11"/>
      <c r="B117" s="36"/>
      <c r="C117" s="28"/>
      <c r="D117" s="37"/>
      <c r="E117" s="36"/>
      <c r="F117" s="28"/>
      <c r="G117" s="28"/>
    </row>
    <row r="118" spans="1:7" s="34" customFormat="1" x14ac:dyDescent="0.2">
      <c r="A118" s="9" t="s">
        <v>292</v>
      </c>
      <c r="B118" s="44">
        <v>24.93</v>
      </c>
      <c r="C118" s="45">
        <f>B118*125</f>
        <v>3116.25</v>
      </c>
      <c r="D118" s="46">
        <f>C118*70/100</f>
        <v>2181.375</v>
      </c>
      <c r="E118" s="10">
        <v>0</v>
      </c>
      <c r="F118" s="45">
        <v>0</v>
      </c>
      <c r="G118" s="45">
        <v>0</v>
      </c>
    </row>
    <row r="119" spans="1:7" s="34" customFormat="1" x14ac:dyDescent="0.2">
      <c r="A119" s="9" t="s">
        <v>293</v>
      </c>
      <c r="B119" s="44">
        <v>1.9717</v>
      </c>
      <c r="C119" s="45">
        <f>B119*125</f>
        <v>246.46250000000001</v>
      </c>
      <c r="D119" s="46">
        <f>C119*70/100</f>
        <v>172.52375000000001</v>
      </c>
      <c r="E119" s="44">
        <v>0</v>
      </c>
      <c r="F119" s="55">
        <v>0</v>
      </c>
      <c r="G119" s="45">
        <v>0</v>
      </c>
    </row>
    <row r="120" spans="1:7" s="34" customFormat="1" x14ac:dyDescent="0.2">
      <c r="A120" s="11" t="s">
        <v>292</v>
      </c>
      <c r="B120" s="20">
        <f>SUM(B118:B119)</f>
        <v>26.901699999999998</v>
      </c>
      <c r="C120" s="21">
        <f>SUM(C118:C119)</f>
        <v>3362.7125000000001</v>
      </c>
      <c r="D120" s="48">
        <f>SUM(D118:D119)</f>
        <v>2353.8987499999998</v>
      </c>
      <c r="E120" s="20">
        <f>SUM(E118:E119)</f>
        <v>0</v>
      </c>
      <c r="F120" s="21">
        <f t="shared" ref="F120" si="15">SUM(F118:F119)</f>
        <v>0</v>
      </c>
      <c r="G120" s="21">
        <v>0</v>
      </c>
    </row>
    <row r="121" spans="1:7" s="34" customFormat="1" x14ac:dyDescent="0.2">
      <c r="A121" s="11"/>
      <c r="B121" s="36"/>
      <c r="C121" s="28"/>
      <c r="D121" s="37"/>
      <c r="E121" s="36"/>
      <c r="F121" s="28"/>
      <c r="G121" s="28"/>
    </row>
    <row r="122" spans="1:7" s="34" customFormat="1" x14ac:dyDescent="0.2">
      <c r="A122" s="9" t="s">
        <v>294</v>
      </c>
      <c r="B122" s="44">
        <v>19.91</v>
      </c>
      <c r="C122" s="45">
        <f>B122*125</f>
        <v>2488.75</v>
      </c>
      <c r="D122" s="46">
        <f>C122*70/100</f>
        <v>1742.125</v>
      </c>
      <c r="E122" s="44">
        <v>0.08</v>
      </c>
      <c r="F122" s="55">
        <v>7.74</v>
      </c>
      <c r="G122" s="55">
        <v>5</v>
      </c>
    </row>
    <row r="123" spans="1:7" s="34" customFormat="1" x14ac:dyDescent="0.2">
      <c r="A123" s="9" t="s">
        <v>295</v>
      </c>
      <c r="B123" s="44">
        <v>0.78</v>
      </c>
      <c r="C123" s="45">
        <f>B123*125</f>
        <v>97.5</v>
      </c>
      <c r="D123" s="46">
        <f>C123*70/100</f>
        <v>68.25</v>
      </c>
      <c r="E123" s="44">
        <v>0</v>
      </c>
      <c r="F123" s="55">
        <v>0</v>
      </c>
      <c r="G123" s="55">
        <v>0</v>
      </c>
    </row>
    <row r="124" spans="1:7" s="34" customFormat="1" x14ac:dyDescent="0.2">
      <c r="A124" s="11" t="s">
        <v>294</v>
      </c>
      <c r="B124" s="20">
        <f t="shared" ref="B124:G124" si="16">SUM(B122:B123)</f>
        <v>20.69</v>
      </c>
      <c r="C124" s="21">
        <f t="shared" si="16"/>
        <v>2586.25</v>
      </c>
      <c r="D124" s="48">
        <f t="shared" si="16"/>
        <v>1810.375</v>
      </c>
      <c r="E124" s="20">
        <f t="shared" si="16"/>
        <v>0.08</v>
      </c>
      <c r="F124" s="21">
        <f t="shared" si="16"/>
        <v>7.74</v>
      </c>
      <c r="G124" s="21">
        <f t="shared" si="16"/>
        <v>5</v>
      </c>
    </row>
    <row r="125" spans="1:7" s="34" customFormat="1" x14ac:dyDescent="0.2">
      <c r="A125" s="11"/>
      <c r="B125" s="36"/>
      <c r="C125" s="28"/>
      <c r="D125" s="37"/>
      <c r="E125" s="36"/>
      <c r="F125" s="28"/>
      <c r="G125" s="28"/>
    </row>
    <row r="126" spans="1:7" s="34" customFormat="1" x14ac:dyDescent="0.2">
      <c r="A126" s="9" t="s">
        <v>296</v>
      </c>
      <c r="B126" s="44">
        <v>140.22</v>
      </c>
      <c r="C126" s="45">
        <f>B126*125</f>
        <v>17527.5</v>
      </c>
      <c r="D126" s="46">
        <f>C126*70/100</f>
        <v>12269.25</v>
      </c>
      <c r="E126" s="44">
        <v>0.28999999999999998</v>
      </c>
      <c r="F126" s="55">
        <v>36.5</v>
      </c>
      <c r="G126" s="55">
        <v>25</v>
      </c>
    </row>
    <row r="127" spans="1:7" s="34" customFormat="1" x14ac:dyDescent="0.2">
      <c r="A127" s="9" t="s">
        <v>297</v>
      </c>
      <c r="B127" s="44">
        <v>12.55</v>
      </c>
      <c r="C127" s="45">
        <f>B127*125</f>
        <v>1568.75</v>
      </c>
      <c r="D127" s="46">
        <f>C127*70/100</f>
        <v>1098.125</v>
      </c>
      <c r="E127" s="44">
        <v>0</v>
      </c>
      <c r="F127" s="55">
        <v>0</v>
      </c>
      <c r="G127" s="55">
        <v>0</v>
      </c>
    </row>
    <row r="128" spans="1:7" s="34" customFormat="1" x14ac:dyDescent="0.2">
      <c r="A128" s="11" t="s">
        <v>296</v>
      </c>
      <c r="B128" s="20">
        <f>SUM(B126:B127)</f>
        <v>152.77000000000001</v>
      </c>
      <c r="C128" s="21">
        <f>SUM(C126:C127)</f>
        <v>19096.25</v>
      </c>
      <c r="D128" s="48">
        <f>SUM(D126:D127)</f>
        <v>13367.375</v>
      </c>
      <c r="E128" s="20">
        <f t="shared" ref="E128:F128" si="17">SUM(E126:E127)</f>
        <v>0.28999999999999998</v>
      </c>
      <c r="F128" s="21">
        <f t="shared" si="17"/>
        <v>36.5</v>
      </c>
      <c r="G128" s="21">
        <f>SUM(G126:G127)</f>
        <v>25</v>
      </c>
    </row>
    <row r="129" spans="1:7" s="34" customFormat="1" x14ac:dyDescent="0.2">
      <c r="A129" s="11"/>
      <c r="B129" s="36"/>
      <c r="C129" s="28"/>
      <c r="D129" s="37"/>
      <c r="E129" s="36"/>
      <c r="F129" s="28"/>
      <c r="G129" s="28"/>
    </row>
    <row r="130" spans="1:7" s="34" customFormat="1" x14ac:dyDescent="0.2">
      <c r="A130" s="9" t="s">
        <v>298</v>
      </c>
      <c r="B130" s="44">
        <v>171.77</v>
      </c>
      <c r="C130" s="45">
        <f>B130*125</f>
        <v>21471.25</v>
      </c>
      <c r="D130" s="46">
        <f>C130*70/100</f>
        <v>15029.875</v>
      </c>
      <c r="E130" s="44">
        <v>22.41</v>
      </c>
      <c r="F130" s="55">
        <v>1497.86</v>
      </c>
      <c r="G130" s="55">
        <v>909</v>
      </c>
    </row>
    <row r="131" spans="1:7" s="34" customFormat="1" x14ac:dyDescent="0.2">
      <c r="A131" s="9" t="s">
        <v>299</v>
      </c>
      <c r="B131" s="44">
        <v>80.73</v>
      </c>
      <c r="C131" s="45">
        <f>B131*125</f>
        <v>10091.25</v>
      </c>
      <c r="D131" s="46">
        <f>C131*70/100</f>
        <v>7063.875</v>
      </c>
      <c r="E131" s="44">
        <v>58.74</v>
      </c>
      <c r="F131" s="55">
        <v>3895.86</v>
      </c>
      <c r="G131" s="55">
        <v>2851</v>
      </c>
    </row>
    <row r="132" spans="1:7" s="34" customFormat="1" x14ac:dyDescent="0.2">
      <c r="A132" s="9" t="s">
        <v>300</v>
      </c>
      <c r="B132" s="10">
        <v>0</v>
      </c>
      <c r="C132" s="45">
        <v>0</v>
      </c>
      <c r="D132" s="46">
        <v>0</v>
      </c>
      <c r="E132" s="44">
        <v>1.04</v>
      </c>
      <c r="F132" s="55">
        <v>46.06</v>
      </c>
      <c r="G132" s="55">
        <v>32</v>
      </c>
    </row>
    <row r="133" spans="1:7" s="34" customFormat="1" x14ac:dyDescent="0.2">
      <c r="A133" s="9" t="s">
        <v>301</v>
      </c>
      <c r="B133" s="10">
        <v>0</v>
      </c>
      <c r="C133" s="45">
        <v>0</v>
      </c>
      <c r="D133" s="46">
        <v>0</v>
      </c>
      <c r="E133" s="44">
        <v>1.2</v>
      </c>
      <c r="F133" s="55">
        <v>67.599999999999994</v>
      </c>
      <c r="G133" s="55">
        <v>46</v>
      </c>
    </row>
    <row r="134" spans="1:7" s="34" customFormat="1" x14ac:dyDescent="0.2">
      <c r="A134" s="9" t="s">
        <v>448</v>
      </c>
      <c r="B134" s="10">
        <v>0</v>
      </c>
      <c r="C134" s="45">
        <v>0</v>
      </c>
      <c r="D134" s="46">
        <v>0</v>
      </c>
      <c r="E134" s="44">
        <v>0.06</v>
      </c>
      <c r="F134" s="55">
        <v>7.4</v>
      </c>
      <c r="G134" s="55">
        <v>5</v>
      </c>
    </row>
    <row r="135" spans="1:7" s="34" customFormat="1" x14ac:dyDescent="0.2">
      <c r="A135" s="11" t="s">
        <v>298</v>
      </c>
      <c r="B135" s="20">
        <f t="shared" ref="B135:G135" si="18">SUM(B130:B134)</f>
        <v>252.5</v>
      </c>
      <c r="C135" s="21">
        <f t="shared" si="18"/>
        <v>31562.5</v>
      </c>
      <c r="D135" s="48">
        <f t="shared" si="18"/>
        <v>22093.75</v>
      </c>
      <c r="E135" s="20">
        <f t="shared" si="18"/>
        <v>83.450000000000017</v>
      </c>
      <c r="F135" s="21">
        <f t="shared" si="18"/>
        <v>5514.7800000000007</v>
      </c>
      <c r="G135" s="21">
        <f t="shared" si="18"/>
        <v>3843</v>
      </c>
    </row>
    <row r="136" spans="1:7" s="34" customFormat="1" x14ac:dyDescent="0.2">
      <c r="A136" s="11"/>
      <c r="B136" s="36"/>
      <c r="C136" s="28"/>
      <c r="D136" s="37"/>
      <c r="E136" s="36"/>
      <c r="F136" s="28"/>
      <c r="G136" s="28"/>
    </row>
    <row r="137" spans="1:7" s="34" customFormat="1" x14ac:dyDescent="0.2">
      <c r="A137" s="11" t="s">
        <v>302</v>
      </c>
      <c r="B137" s="49">
        <v>0</v>
      </c>
      <c r="C137" s="21">
        <f>B137*90</f>
        <v>0</v>
      </c>
      <c r="D137" s="48">
        <f>C137*70/100</f>
        <v>0</v>
      </c>
      <c r="E137" s="20">
        <v>0</v>
      </c>
      <c r="F137" s="21">
        <v>0</v>
      </c>
      <c r="G137" s="21">
        <v>0</v>
      </c>
    </row>
    <row r="138" spans="1:7" s="34" customFormat="1" x14ac:dyDescent="0.2">
      <c r="A138" s="11"/>
      <c r="B138" s="36"/>
      <c r="C138" s="28"/>
      <c r="D138" s="37"/>
      <c r="E138" s="36"/>
      <c r="F138" s="28"/>
      <c r="G138" s="28"/>
    </row>
    <row r="139" spans="1:7" s="34" customFormat="1" x14ac:dyDescent="0.2">
      <c r="A139" s="9" t="s">
        <v>303</v>
      </c>
      <c r="B139" s="44">
        <v>264.72000000000003</v>
      </c>
      <c r="C139" s="45">
        <f>B139*125</f>
        <v>33090</v>
      </c>
      <c r="D139" s="46">
        <f>C139*70/100</f>
        <v>23163</v>
      </c>
      <c r="E139" s="44">
        <v>34.369999999999997</v>
      </c>
      <c r="F139" s="55">
        <v>2925.64</v>
      </c>
      <c r="G139" s="55">
        <v>2037</v>
      </c>
    </row>
    <row r="140" spans="1:7" s="34" customFormat="1" x14ac:dyDescent="0.2">
      <c r="A140" s="9" t="s">
        <v>304</v>
      </c>
      <c r="B140" s="44">
        <v>56.36</v>
      </c>
      <c r="C140" s="45">
        <f>B140*125</f>
        <v>7045</v>
      </c>
      <c r="D140" s="46">
        <f>C140*70/100</f>
        <v>4931.5</v>
      </c>
      <c r="E140" s="44">
        <v>26.28</v>
      </c>
      <c r="F140" s="55">
        <v>1711.9</v>
      </c>
      <c r="G140" s="55">
        <v>1193</v>
      </c>
    </row>
    <row r="141" spans="1:7" s="34" customFormat="1" x14ac:dyDescent="0.2">
      <c r="A141" s="9" t="s">
        <v>424</v>
      </c>
      <c r="B141" s="10">
        <v>0</v>
      </c>
      <c r="C141" s="45">
        <v>0</v>
      </c>
      <c r="D141" s="46">
        <v>0</v>
      </c>
      <c r="E141" s="44">
        <v>0</v>
      </c>
      <c r="F141" s="55">
        <v>0</v>
      </c>
      <c r="G141" s="55">
        <v>0</v>
      </c>
    </row>
    <row r="142" spans="1:7" s="34" customFormat="1" x14ac:dyDescent="0.2">
      <c r="A142" s="9" t="s">
        <v>305</v>
      </c>
      <c r="B142" s="10">
        <v>0</v>
      </c>
      <c r="C142" s="45">
        <v>0</v>
      </c>
      <c r="D142" s="46">
        <v>0</v>
      </c>
      <c r="E142" s="44">
        <v>29</v>
      </c>
      <c r="F142" s="55">
        <v>2046.77</v>
      </c>
      <c r="G142" s="55">
        <v>1428</v>
      </c>
    </row>
    <row r="143" spans="1:7" s="34" customFormat="1" x14ac:dyDescent="0.2">
      <c r="A143" s="11" t="s">
        <v>303</v>
      </c>
      <c r="B143" s="20">
        <f>SUM(B139:B142)</f>
        <v>321.08000000000004</v>
      </c>
      <c r="C143" s="21">
        <f t="shared" ref="C143:D143" si="19">SUM(C139:C142)</f>
        <v>40135</v>
      </c>
      <c r="D143" s="48">
        <f t="shared" si="19"/>
        <v>28094.5</v>
      </c>
      <c r="E143" s="20">
        <f>SUM(E139:E142)</f>
        <v>89.65</v>
      </c>
      <c r="F143" s="21">
        <f>SUM(F139:F142)</f>
        <v>6684.3099999999995</v>
      </c>
      <c r="G143" s="21">
        <f>SUM(G139:G142)</f>
        <v>4658</v>
      </c>
    </row>
    <row r="144" spans="1:7" s="34" customFormat="1" x14ac:dyDescent="0.2">
      <c r="A144" s="11"/>
      <c r="B144" s="36"/>
      <c r="C144" s="28"/>
      <c r="D144" s="37"/>
      <c r="E144" s="36"/>
      <c r="F144" s="28"/>
      <c r="G144" s="28"/>
    </row>
    <row r="145" spans="1:7" s="34" customFormat="1" x14ac:dyDescent="0.2">
      <c r="A145" s="9" t="s">
        <v>307</v>
      </c>
      <c r="B145" s="10">
        <v>65.34</v>
      </c>
      <c r="C145" s="45">
        <f>B145*100</f>
        <v>6534</v>
      </c>
      <c r="D145" s="46">
        <f>C145*70/100</f>
        <v>4573.8</v>
      </c>
      <c r="E145" s="10">
        <v>42.94</v>
      </c>
      <c r="F145" s="45">
        <v>3399.34</v>
      </c>
      <c r="G145" s="45">
        <v>2372</v>
      </c>
    </row>
    <row r="146" spans="1:7" s="34" customFormat="1" x14ac:dyDescent="0.2">
      <c r="A146" s="9" t="s">
        <v>437</v>
      </c>
      <c r="B146" s="10">
        <v>0</v>
      </c>
      <c r="C146" s="45">
        <v>0</v>
      </c>
      <c r="D146" s="46">
        <v>0</v>
      </c>
      <c r="E146" s="10">
        <v>0</v>
      </c>
      <c r="F146" s="45">
        <v>0</v>
      </c>
      <c r="G146" s="45">
        <v>0</v>
      </c>
    </row>
    <row r="147" spans="1:7" s="34" customFormat="1" x14ac:dyDescent="0.2">
      <c r="A147" s="11" t="s">
        <v>307</v>
      </c>
      <c r="B147" s="49">
        <f>SUM(B145:B146)</f>
        <v>65.34</v>
      </c>
      <c r="C147" s="21">
        <f>SUM(C145:C146)</f>
        <v>6534</v>
      </c>
      <c r="D147" s="48">
        <f>SUM(D145:D146)</f>
        <v>4573.8</v>
      </c>
      <c r="E147" s="20">
        <f>SUM(E144:E146)</f>
        <v>42.94</v>
      </c>
      <c r="F147" s="21">
        <f>SUM(F144:F146)</f>
        <v>3399.34</v>
      </c>
      <c r="G147" s="21">
        <f>SUM(G144:G146)</f>
        <v>2372</v>
      </c>
    </row>
    <row r="148" spans="1:7" s="34" customFormat="1" x14ac:dyDescent="0.2">
      <c r="A148" s="11"/>
      <c r="B148" s="36"/>
      <c r="C148" s="28"/>
      <c r="D148" s="37"/>
      <c r="E148" s="36"/>
      <c r="F148" s="28"/>
      <c r="G148" s="28"/>
    </row>
    <row r="149" spans="1:7" s="34" customFormat="1" x14ac:dyDescent="0.2">
      <c r="A149" s="9" t="s">
        <v>310</v>
      </c>
      <c r="B149" s="44">
        <v>93.08</v>
      </c>
      <c r="C149" s="45">
        <f>B149*110</f>
        <v>10238.799999999999</v>
      </c>
      <c r="D149" s="46">
        <f>C149*70/100</f>
        <v>7167.16</v>
      </c>
      <c r="E149" s="44">
        <v>73.08</v>
      </c>
      <c r="F149" s="55">
        <v>7170.84</v>
      </c>
      <c r="G149" s="55">
        <v>5007</v>
      </c>
    </row>
    <row r="150" spans="1:7" s="34" customFormat="1" x14ac:dyDescent="0.2">
      <c r="A150" s="9" t="s">
        <v>308</v>
      </c>
      <c r="B150" s="10">
        <v>0</v>
      </c>
      <c r="C150" s="45">
        <v>0</v>
      </c>
      <c r="D150" s="46">
        <v>0</v>
      </c>
      <c r="E150" s="44">
        <v>0.9</v>
      </c>
      <c r="F150" s="55">
        <v>96.77</v>
      </c>
      <c r="G150" s="55">
        <v>30</v>
      </c>
    </row>
    <row r="151" spans="1:7" s="34" customFormat="1" x14ac:dyDescent="0.2">
      <c r="A151" s="9" t="s">
        <v>309</v>
      </c>
      <c r="B151" s="10">
        <v>0</v>
      </c>
      <c r="C151" s="45">
        <v>0</v>
      </c>
      <c r="D151" s="46">
        <v>0</v>
      </c>
      <c r="E151" s="44">
        <v>1.88</v>
      </c>
      <c r="F151" s="55">
        <v>134.37</v>
      </c>
      <c r="G151" s="55">
        <v>94</v>
      </c>
    </row>
    <row r="152" spans="1:7" s="34" customFormat="1" x14ac:dyDescent="0.2">
      <c r="A152" s="11" t="s">
        <v>310</v>
      </c>
      <c r="B152" s="20">
        <f>B149</f>
        <v>93.08</v>
      </c>
      <c r="C152" s="21">
        <f>C149</f>
        <v>10238.799999999999</v>
      </c>
      <c r="D152" s="48">
        <f>D149</f>
        <v>7167.16</v>
      </c>
      <c r="E152" s="20">
        <f>SUM(E149:E151)</f>
        <v>75.86</v>
      </c>
      <c r="F152" s="21">
        <f t="shared" ref="F152" si="20">SUM(F149:F151)</f>
        <v>7401.9800000000005</v>
      </c>
      <c r="G152" s="21">
        <f>SUM(G149:G151)</f>
        <v>5131</v>
      </c>
    </row>
    <row r="153" spans="1:7" s="34" customFormat="1" x14ac:dyDescent="0.2">
      <c r="A153" s="11"/>
      <c r="B153" s="36"/>
      <c r="C153" s="28"/>
      <c r="D153" s="37"/>
      <c r="E153" s="36"/>
      <c r="F153" s="28"/>
      <c r="G153" s="28"/>
    </row>
    <row r="154" spans="1:7" s="34" customFormat="1" x14ac:dyDescent="0.2">
      <c r="A154" s="11" t="s">
        <v>311</v>
      </c>
      <c r="B154" s="49">
        <v>13.01</v>
      </c>
      <c r="C154" s="21">
        <f>B154*125</f>
        <v>1626.25</v>
      </c>
      <c r="D154" s="48">
        <f>C154*70/100</f>
        <v>1138.375</v>
      </c>
      <c r="E154" s="49">
        <v>0</v>
      </c>
      <c r="F154" s="50">
        <v>0</v>
      </c>
      <c r="G154" s="50">
        <v>0</v>
      </c>
    </row>
    <row r="155" spans="1:7" s="34" customFormat="1" x14ac:dyDescent="0.2">
      <c r="A155" s="11"/>
      <c r="B155" s="36"/>
      <c r="C155" s="28"/>
      <c r="D155" s="37"/>
      <c r="E155" s="36"/>
      <c r="F155" s="28"/>
      <c r="G155" s="28"/>
    </row>
    <row r="156" spans="1:7" s="34" customFormat="1" x14ac:dyDescent="0.2">
      <c r="A156" s="11" t="s">
        <v>312</v>
      </c>
      <c r="B156" s="49">
        <v>65.47</v>
      </c>
      <c r="C156" s="21">
        <f>B156*130</f>
        <v>8511.1</v>
      </c>
      <c r="D156" s="48">
        <f>C156*70/100</f>
        <v>5957.77</v>
      </c>
      <c r="E156" s="49">
        <v>52.49</v>
      </c>
      <c r="F156" s="50">
        <v>5788.38</v>
      </c>
      <c r="G156" s="50">
        <v>4038</v>
      </c>
    </row>
    <row r="157" spans="1:7" s="34" customFormat="1" x14ac:dyDescent="0.2">
      <c r="A157" s="11"/>
      <c r="B157" s="36"/>
      <c r="C157" s="28"/>
      <c r="D157" s="37"/>
      <c r="E157" s="36"/>
      <c r="F157" s="28"/>
      <c r="G157" s="28"/>
    </row>
    <row r="158" spans="1:7" s="34" customFormat="1" x14ac:dyDescent="0.2">
      <c r="A158" s="9" t="s">
        <v>313</v>
      </c>
      <c r="B158" s="44">
        <v>42.44</v>
      </c>
      <c r="C158" s="45">
        <f>B158*100</f>
        <v>4244</v>
      </c>
      <c r="D158" s="46">
        <f>C158*70/100</f>
        <v>2970.8</v>
      </c>
      <c r="E158" s="44">
        <v>26.96</v>
      </c>
      <c r="F158" s="55">
        <v>2073.04</v>
      </c>
      <c r="G158" s="55">
        <v>1439</v>
      </c>
    </row>
    <row r="159" spans="1:7" s="34" customFormat="1" x14ac:dyDescent="0.2">
      <c r="A159" s="9" t="s">
        <v>436</v>
      </c>
      <c r="B159" s="44">
        <v>0</v>
      </c>
      <c r="C159" s="45">
        <v>0</v>
      </c>
      <c r="D159" s="46">
        <v>0</v>
      </c>
      <c r="E159" s="44">
        <v>0.74</v>
      </c>
      <c r="F159" s="55">
        <v>72.34</v>
      </c>
      <c r="G159" s="55">
        <v>51</v>
      </c>
    </row>
    <row r="160" spans="1:7" s="34" customFormat="1" x14ac:dyDescent="0.2">
      <c r="A160" s="9" t="s">
        <v>314</v>
      </c>
      <c r="B160" s="10">
        <v>0</v>
      </c>
      <c r="C160" s="45">
        <v>0</v>
      </c>
      <c r="D160" s="46">
        <v>0</v>
      </c>
      <c r="E160" s="44">
        <v>0.16</v>
      </c>
      <c r="F160" s="55">
        <v>11</v>
      </c>
      <c r="G160" s="55">
        <v>5</v>
      </c>
    </row>
    <row r="161" spans="1:7" s="34" customFormat="1" x14ac:dyDescent="0.2">
      <c r="A161" s="11" t="s">
        <v>313</v>
      </c>
      <c r="B161" s="20">
        <f>SUM(B158:B158)</f>
        <v>42.44</v>
      </c>
      <c r="C161" s="21">
        <f>SUM(C158:C158)</f>
        <v>4244</v>
      </c>
      <c r="D161" s="48">
        <f>SUM(D158:D158)</f>
        <v>2970.8</v>
      </c>
      <c r="E161" s="20">
        <f>SUM(E158:E160)</f>
        <v>27.86</v>
      </c>
      <c r="F161" s="21">
        <f>SUM(F158:F160)</f>
        <v>2156.38</v>
      </c>
      <c r="G161" s="21">
        <f>SUM(G158:G160)</f>
        <v>1495</v>
      </c>
    </row>
    <row r="162" spans="1:7" s="34" customFormat="1" x14ac:dyDescent="0.2">
      <c r="A162" s="11"/>
      <c r="B162" s="36"/>
      <c r="C162" s="28"/>
      <c r="D162" s="37"/>
      <c r="E162" s="36"/>
      <c r="F162" s="28"/>
      <c r="G162" s="28"/>
    </row>
    <row r="163" spans="1:7" s="34" customFormat="1" x14ac:dyDescent="0.2">
      <c r="A163" s="9" t="s">
        <v>315</v>
      </c>
      <c r="B163" s="10">
        <v>28.94</v>
      </c>
      <c r="C163" s="45">
        <f>B163*100</f>
        <v>2894</v>
      </c>
      <c r="D163" s="46">
        <f>C163*70/100</f>
        <v>2025.8</v>
      </c>
      <c r="E163" s="10">
        <v>19.71</v>
      </c>
      <c r="F163" s="45">
        <v>1613.77</v>
      </c>
      <c r="G163" s="45">
        <v>1126</v>
      </c>
    </row>
    <row r="164" spans="1:7" s="34" customFormat="1" x14ac:dyDescent="0.2">
      <c r="A164" s="9" t="s">
        <v>455</v>
      </c>
      <c r="B164" s="10">
        <v>0</v>
      </c>
      <c r="C164" s="45">
        <v>0</v>
      </c>
      <c r="D164" s="46">
        <v>0</v>
      </c>
      <c r="E164" s="10">
        <v>0.21</v>
      </c>
      <c r="F164" s="45">
        <v>25.88</v>
      </c>
      <c r="G164" s="45">
        <v>18</v>
      </c>
    </row>
    <row r="165" spans="1:7" s="34" customFormat="1" x14ac:dyDescent="0.2">
      <c r="A165" s="11" t="s">
        <v>315</v>
      </c>
      <c r="B165" s="49">
        <f>SUM(B163:B164)</f>
        <v>28.94</v>
      </c>
      <c r="C165" s="21">
        <f t="shared" ref="C165:D165" si="21">SUM(C163:C164)</f>
        <v>2894</v>
      </c>
      <c r="D165" s="48">
        <f t="shared" si="21"/>
        <v>2025.8</v>
      </c>
      <c r="E165" s="49">
        <f>SUM(E163:E164)</f>
        <v>19.920000000000002</v>
      </c>
      <c r="F165" s="50">
        <f>SUM(F163:F164)</f>
        <v>1639.65</v>
      </c>
      <c r="G165" s="50">
        <f>SUM(G163:G164)</f>
        <v>1144</v>
      </c>
    </row>
    <row r="166" spans="1:7" s="34" customFormat="1" x14ac:dyDescent="0.2">
      <c r="A166" s="11"/>
      <c r="B166" s="36"/>
      <c r="C166" s="28"/>
      <c r="D166" s="37"/>
      <c r="E166" s="36"/>
      <c r="F166" s="28"/>
      <c r="G166" s="28"/>
    </row>
    <row r="167" spans="1:7" s="34" customFormat="1" x14ac:dyDescent="0.2">
      <c r="A167" s="9" t="s">
        <v>316</v>
      </c>
      <c r="B167" s="44">
        <v>65.23</v>
      </c>
      <c r="C167" s="45">
        <f>B167*125</f>
        <v>8153.7500000000009</v>
      </c>
      <c r="D167" s="46">
        <f>C167*70/100</f>
        <v>5707.6250000000009</v>
      </c>
      <c r="E167" s="44">
        <v>55.18</v>
      </c>
      <c r="F167" s="55">
        <v>4814.5200000000004</v>
      </c>
      <c r="G167" s="55">
        <v>3354</v>
      </c>
    </row>
    <row r="168" spans="1:7" s="34" customFormat="1" x14ac:dyDescent="0.2">
      <c r="A168" s="9" t="s">
        <v>317</v>
      </c>
      <c r="B168" s="10">
        <v>0</v>
      </c>
      <c r="C168" s="45">
        <v>0</v>
      </c>
      <c r="D168" s="46">
        <v>0</v>
      </c>
      <c r="E168" s="44">
        <v>3.9</v>
      </c>
      <c r="F168" s="55">
        <v>270.14999999999998</v>
      </c>
      <c r="G168" s="55">
        <v>187</v>
      </c>
    </row>
    <row r="169" spans="1:7" s="34" customFormat="1" x14ac:dyDescent="0.2">
      <c r="A169" s="11" t="s">
        <v>316</v>
      </c>
      <c r="B169" s="20">
        <f t="shared" ref="B169:D169" si="22">SUM(B167:B168)</f>
        <v>65.23</v>
      </c>
      <c r="C169" s="21">
        <f t="shared" si="22"/>
        <v>8153.7500000000009</v>
      </c>
      <c r="D169" s="48">
        <f t="shared" si="22"/>
        <v>5707.6250000000009</v>
      </c>
      <c r="E169" s="20">
        <f>SUM(E167:E168)</f>
        <v>59.08</v>
      </c>
      <c r="F169" s="50">
        <f t="shared" ref="F169" si="23">SUM(F167:F168)</f>
        <v>5084.67</v>
      </c>
      <c r="G169" s="50">
        <f>SUM(G167:G168)</f>
        <v>3541</v>
      </c>
    </row>
    <row r="170" spans="1:7" s="34" customFormat="1" x14ac:dyDescent="0.2">
      <c r="A170" s="11"/>
      <c r="B170" s="36"/>
      <c r="C170" s="28"/>
      <c r="D170" s="37"/>
      <c r="E170" s="36"/>
      <c r="F170" s="28"/>
      <c r="G170" s="28"/>
    </row>
    <row r="171" spans="1:7" s="34" customFormat="1" x14ac:dyDescent="0.2">
      <c r="A171" s="9" t="s">
        <v>318</v>
      </c>
      <c r="B171" s="44">
        <v>25.61</v>
      </c>
      <c r="C171" s="45">
        <f>B171*120</f>
        <v>3073.2</v>
      </c>
      <c r="D171" s="46">
        <f>C171*70/100</f>
        <v>2151.2399999999998</v>
      </c>
      <c r="E171" s="10">
        <v>21.37</v>
      </c>
      <c r="F171" s="45">
        <v>2114.09</v>
      </c>
      <c r="G171" s="55">
        <v>1473</v>
      </c>
    </row>
    <row r="172" spans="1:7" s="34" customFormat="1" x14ac:dyDescent="0.2">
      <c r="A172" s="9" t="s">
        <v>440</v>
      </c>
      <c r="B172" s="10">
        <v>0</v>
      </c>
      <c r="C172" s="45">
        <v>0</v>
      </c>
      <c r="D172" s="46">
        <v>0</v>
      </c>
      <c r="E172" s="10">
        <v>2.94</v>
      </c>
      <c r="F172" s="45">
        <v>219.49</v>
      </c>
      <c r="G172" s="55">
        <v>151</v>
      </c>
    </row>
    <row r="173" spans="1:7" s="34" customFormat="1" x14ac:dyDescent="0.2">
      <c r="A173" s="9" t="s">
        <v>439</v>
      </c>
      <c r="B173" s="10">
        <v>0</v>
      </c>
      <c r="C173" s="45">
        <v>0</v>
      </c>
      <c r="D173" s="46">
        <v>0</v>
      </c>
      <c r="E173" s="10">
        <v>0</v>
      </c>
      <c r="F173" s="45">
        <v>0</v>
      </c>
      <c r="G173" s="55">
        <v>0</v>
      </c>
    </row>
    <row r="174" spans="1:7" s="34" customFormat="1" x14ac:dyDescent="0.2">
      <c r="A174" s="11" t="s">
        <v>318</v>
      </c>
      <c r="B174" s="20">
        <f t="shared" ref="B174:G174" si="24">SUM(B171:B173)</f>
        <v>25.61</v>
      </c>
      <c r="C174" s="21">
        <f t="shared" si="24"/>
        <v>3073.2</v>
      </c>
      <c r="D174" s="48">
        <f t="shared" si="24"/>
        <v>2151.2399999999998</v>
      </c>
      <c r="E174" s="49">
        <f t="shared" si="24"/>
        <v>24.310000000000002</v>
      </c>
      <c r="F174" s="50">
        <f t="shared" si="24"/>
        <v>2333.58</v>
      </c>
      <c r="G174" s="50">
        <f t="shared" si="24"/>
        <v>1624</v>
      </c>
    </row>
    <row r="175" spans="1:7" s="34" customFormat="1" x14ac:dyDescent="0.2">
      <c r="A175" s="11"/>
      <c r="B175" s="36"/>
      <c r="C175" s="28"/>
      <c r="D175" s="37"/>
      <c r="E175" s="36"/>
      <c r="F175" s="28"/>
      <c r="G175" s="28"/>
    </row>
    <row r="176" spans="1:7" s="34" customFormat="1" x14ac:dyDescent="0.2">
      <c r="A176" s="9" t="s">
        <v>319</v>
      </c>
      <c r="B176" s="44">
        <v>2.2799999999999998</v>
      </c>
      <c r="C176" s="45">
        <f>B176*110</f>
        <v>250.79999999999998</v>
      </c>
      <c r="D176" s="46">
        <f>C176*70/100</f>
        <v>175.56</v>
      </c>
      <c r="E176" s="10">
        <v>0.38</v>
      </c>
      <c r="F176" s="45">
        <v>37.92</v>
      </c>
      <c r="G176" s="55">
        <v>26</v>
      </c>
    </row>
    <row r="177" spans="1:7" s="34" customFormat="1" x14ac:dyDescent="0.2">
      <c r="A177" s="9" t="s">
        <v>320</v>
      </c>
      <c r="B177" s="10">
        <v>0</v>
      </c>
      <c r="C177" s="45">
        <v>0</v>
      </c>
      <c r="D177" s="46">
        <v>0</v>
      </c>
      <c r="E177" s="44">
        <v>1.17</v>
      </c>
      <c r="F177" s="55">
        <v>50.05</v>
      </c>
      <c r="G177" s="55">
        <v>27</v>
      </c>
    </row>
    <row r="178" spans="1:7" s="34" customFormat="1" x14ac:dyDescent="0.2">
      <c r="A178" s="11" t="s">
        <v>319</v>
      </c>
      <c r="B178" s="20">
        <f>SUM(B176:B177)</f>
        <v>2.2799999999999998</v>
      </c>
      <c r="C178" s="21">
        <f>C176</f>
        <v>250.79999999999998</v>
      </c>
      <c r="D178" s="48">
        <f>C178*70/100</f>
        <v>175.56</v>
      </c>
      <c r="E178" s="49">
        <f>SUM(E176:E177)</f>
        <v>1.5499999999999998</v>
      </c>
      <c r="F178" s="50">
        <f>SUM(F176:F177)</f>
        <v>87.97</v>
      </c>
      <c r="G178" s="50">
        <f>SUM(G176:G177)</f>
        <v>53</v>
      </c>
    </row>
    <row r="179" spans="1:7" s="34" customFormat="1" x14ac:dyDescent="0.2">
      <c r="A179" s="11"/>
      <c r="B179" s="36"/>
      <c r="C179" s="28"/>
      <c r="D179" s="37"/>
      <c r="E179" s="36"/>
      <c r="F179" s="28"/>
      <c r="G179" s="28"/>
    </row>
    <row r="180" spans="1:7" s="34" customFormat="1" x14ac:dyDescent="0.2">
      <c r="A180" s="9" t="s">
        <v>321</v>
      </c>
      <c r="B180" s="44">
        <v>2.2200000000000002</v>
      </c>
      <c r="C180" s="45">
        <f>B180*90</f>
        <v>199.8</v>
      </c>
      <c r="D180" s="46">
        <f>C180*70/100</f>
        <v>139.86000000000001</v>
      </c>
      <c r="E180" s="10">
        <v>2.02</v>
      </c>
      <c r="F180" s="45">
        <v>98.34</v>
      </c>
      <c r="G180" s="55">
        <v>66</v>
      </c>
    </row>
    <row r="181" spans="1:7" s="34" customFormat="1" x14ac:dyDescent="0.2">
      <c r="A181" s="9" t="s">
        <v>416</v>
      </c>
      <c r="B181" s="10">
        <v>0</v>
      </c>
      <c r="C181" s="45">
        <v>0</v>
      </c>
      <c r="D181" s="46">
        <v>0</v>
      </c>
      <c r="E181" s="10">
        <v>0.09</v>
      </c>
      <c r="F181" s="45">
        <v>8.0500000000000007</v>
      </c>
      <c r="G181" s="55">
        <v>5</v>
      </c>
    </row>
    <row r="182" spans="1:7" s="34" customFormat="1" x14ac:dyDescent="0.2">
      <c r="A182" s="11" t="s">
        <v>321</v>
      </c>
      <c r="B182" s="49">
        <f>SUM(B180:B181)</f>
        <v>2.2200000000000002</v>
      </c>
      <c r="C182" s="21">
        <f>B182*90</f>
        <v>199.8</v>
      </c>
      <c r="D182" s="48">
        <f>C182*70/100</f>
        <v>139.86000000000001</v>
      </c>
      <c r="E182" s="49">
        <f t="shared" ref="E182:F182" si="25">SUM(E180:E181)</f>
        <v>2.11</v>
      </c>
      <c r="F182" s="50">
        <f t="shared" si="25"/>
        <v>106.39</v>
      </c>
      <c r="G182" s="21">
        <f>SUM(G180:G181)</f>
        <v>71</v>
      </c>
    </row>
    <row r="183" spans="1:7" s="34" customFormat="1" x14ac:dyDescent="0.2">
      <c r="A183" s="11"/>
      <c r="B183" s="36"/>
      <c r="C183" s="28"/>
      <c r="D183" s="37"/>
      <c r="E183" s="36"/>
      <c r="F183" s="28"/>
      <c r="G183" s="28"/>
    </row>
    <row r="184" spans="1:7" s="34" customFormat="1" x14ac:dyDescent="0.2">
      <c r="A184" s="11" t="s">
        <v>322</v>
      </c>
      <c r="B184" s="49">
        <v>1.54</v>
      </c>
      <c r="C184" s="21">
        <f>B184*110</f>
        <v>169.4</v>
      </c>
      <c r="D184" s="48">
        <f>C184*70/100</f>
        <v>118.58</v>
      </c>
      <c r="E184" s="49">
        <v>0.74</v>
      </c>
      <c r="F184" s="50">
        <v>65.959999999999994</v>
      </c>
      <c r="G184" s="50">
        <v>46</v>
      </c>
    </row>
    <row r="185" spans="1:7" s="34" customFormat="1" x14ac:dyDescent="0.2">
      <c r="A185" s="11"/>
      <c r="B185" s="36"/>
      <c r="C185" s="28"/>
      <c r="D185" s="37"/>
      <c r="E185" s="36"/>
      <c r="F185" s="28"/>
      <c r="G185" s="28"/>
    </row>
    <row r="186" spans="1:7" s="34" customFormat="1" x14ac:dyDescent="0.2">
      <c r="A186" s="11" t="s">
        <v>323</v>
      </c>
      <c r="B186" s="49">
        <v>2.29</v>
      </c>
      <c r="C186" s="21">
        <f>B186*120</f>
        <v>274.8</v>
      </c>
      <c r="D186" s="48">
        <f>C186*70/100</f>
        <v>192.36</v>
      </c>
      <c r="E186" s="49">
        <v>0.84</v>
      </c>
      <c r="F186" s="50">
        <v>73.38</v>
      </c>
      <c r="G186" s="50">
        <v>48</v>
      </c>
    </row>
    <row r="187" spans="1:7" s="34" customFormat="1" x14ac:dyDescent="0.2">
      <c r="A187" s="11"/>
      <c r="B187" s="36"/>
      <c r="C187" s="28"/>
      <c r="D187" s="37"/>
      <c r="E187" s="39"/>
      <c r="F187" s="30"/>
      <c r="G187" s="30"/>
    </row>
    <row r="188" spans="1:7" s="34" customFormat="1" x14ac:dyDescent="0.2">
      <c r="A188" s="11" t="s">
        <v>324</v>
      </c>
      <c r="B188" s="49">
        <v>15.17</v>
      </c>
      <c r="C188" s="21">
        <f>B188*100</f>
        <v>1517</v>
      </c>
      <c r="D188" s="48">
        <f>C188*70/100</f>
        <v>1061.9000000000001</v>
      </c>
      <c r="E188" s="49">
        <v>14.03</v>
      </c>
      <c r="F188" s="50">
        <v>1144.9000000000001</v>
      </c>
      <c r="G188" s="50">
        <v>782</v>
      </c>
    </row>
    <row r="189" spans="1:7" s="34" customFormat="1" x14ac:dyDescent="0.2">
      <c r="A189" s="11"/>
      <c r="B189" s="36"/>
      <c r="C189" s="28"/>
      <c r="D189" s="37"/>
      <c r="E189" s="36"/>
      <c r="F189" s="28"/>
      <c r="G189" s="28"/>
    </row>
    <row r="190" spans="1:7" s="34" customFormat="1" x14ac:dyDescent="0.2">
      <c r="A190" s="11" t="s">
        <v>325</v>
      </c>
      <c r="B190" s="49">
        <v>0.98</v>
      </c>
      <c r="C190" s="21">
        <f>B190*100</f>
        <v>98</v>
      </c>
      <c r="D190" s="48">
        <f>C190*70/100</f>
        <v>68.599999999999994</v>
      </c>
      <c r="E190" s="49">
        <v>0.44</v>
      </c>
      <c r="F190" s="50">
        <v>40.47</v>
      </c>
      <c r="G190" s="50">
        <v>28</v>
      </c>
    </row>
    <row r="191" spans="1:7" s="34" customFormat="1" x14ac:dyDescent="0.2">
      <c r="A191" s="11"/>
      <c r="B191" s="36"/>
      <c r="C191" s="28"/>
      <c r="D191" s="37"/>
      <c r="E191" s="36"/>
      <c r="F191" s="28"/>
      <c r="G191" s="28"/>
    </row>
    <row r="192" spans="1:7" s="34" customFormat="1" x14ac:dyDescent="0.2">
      <c r="A192" s="11" t="s">
        <v>326</v>
      </c>
      <c r="B192" s="49">
        <v>1.88</v>
      </c>
      <c r="C192" s="21">
        <f>B192*100</f>
        <v>188</v>
      </c>
      <c r="D192" s="48">
        <f>C192*70/100</f>
        <v>131.6</v>
      </c>
      <c r="E192" s="49">
        <v>1.34</v>
      </c>
      <c r="F192" s="50">
        <v>108.11</v>
      </c>
      <c r="G192" s="50">
        <v>75</v>
      </c>
    </row>
    <row r="193" spans="1:7" s="34" customFormat="1" x14ac:dyDescent="0.2">
      <c r="A193" s="11"/>
      <c r="B193" s="36"/>
      <c r="C193" s="28"/>
      <c r="D193" s="37"/>
      <c r="E193" s="39"/>
      <c r="F193" s="30"/>
      <c r="G193" s="30"/>
    </row>
    <row r="194" spans="1:7" s="34" customFormat="1" x14ac:dyDescent="0.2">
      <c r="A194" s="9" t="s">
        <v>327</v>
      </c>
      <c r="B194" s="44">
        <v>12.24</v>
      </c>
      <c r="C194" s="45">
        <f>B194*110</f>
        <v>1346.4</v>
      </c>
      <c r="D194" s="46">
        <f>C194*70/100</f>
        <v>942.48</v>
      </c>
      <c r="E194" s="44">
        <v>8.34</v>
      </c>
      <c r="F194" s="55">
        <v>758.92</v>
      </c>
      <c r="G194" s="55">
        <v>526</v>
      </c>
    </row>
    <row r="195" spans="1:7" s="34" customFormat="1" x14ac:dyDescent="0.2">
      <c r="A195" s="9" t="s">
        <v>415</v>
      </c>
      <c r="B195" s="10">
        <v>0</v>
      </c>
      <c r="C195" s="45">
        <v>0</v>
      </c>
      <c r="D195" s="46">
        <v>0</v>
      </c>
      <c r="E195" s="10">
        <v>0.09</v>
      </c>
      <c r="F195" s="45">
        <v>6.55</v>
      </c>
      <c r="G195" s="55">
        <v>0</v>
      </c>
    </row>
    <row r="196" spans="1:7" s="34" customFormat="1" x14ac:dyDescent="0.2">
      <c r="A196" s="11" t="s">
        <v>327</v>
      </c>
      <c r="B196" s="20">
        <f t="shared" ref="B196:G196" si="26">SUM(B194:B195)</f>
        <v>12.24</v>
      </c>
      <c r="C196" s="21">
        <f t="shared" si="26"/>
        <v>1346.4</v>
      </c>
      <c r="D196" s="48">
        <f t="shared" si="26"/>
        <v>942.48</v>
      </c>
      <c r="E196" s="49">
        <f t="shared" si="26"/>
        <v>8.43</v>
      </c>
      <c r="F196" s="50">
        <f t="shared" si="26"/>
        <v>765.46999999999991</v>
      </c>
      <c r="G196" s="50">
        <f t="shared" si="26"/>
        <v>526</v>
      </c>
    </row>
    <row r="197" spans="1:7" s="34" customFormat="1" x14ac:dyDescent="0.2">
      <c r="A197" s="11"/>
      <c r="B197" s="36"/>
      <c r="C197" s="28"/>
      <c r="D197" s="37"/>
      <c r="E197" s="36"/>
      <c r="F197" s="28"/>
      <c r="G197" s="28"/>
    </row>
    <row r="198" spans="1:7" s="34" customFormat="1" x14ac:dyDescent="0.2">
      <c r="A198" s="9" t="s">
        <v>328</v>
      </c>
      <c r="B198" s="44">
        <v>18.54</v>
      </c>
      <c r="C198" s="45">
        <f>B198*80</f>
        <v>1483.1999999999998</v>
      </c>
      <c r="D198" s="46">
        <f>C198*70/100</f>
        <v>1038.2399999999998</v>
      </c>
      <c r="E198" s="44">
        <v>9.2661999999999995</v>
      </c>
      <c r="F198" s="55">
        <v>510.42</v>
      </c>
      <c r="G198" s="55">
        <v>350</v>
      </c>
    </row>
    <row r="199" spans="1:7" s="34" customFormat="1" x14ac:dyDescent="0.2">
      <c r="A199" s="9" t="s">
        <v>329</v>
      </c>
      <c r="B199" s="10">
        <v>0</v>
      </c>
      <c r="C199" s="45">
        <v>0</v>
      </c>
      <c r="D199" s="46">
        <v>0</v>
      </c>
      <c r="E199" s="44">
        <v>2.7961</v>
      </c>
      <c r="F199" s="55">
        <v>207.36</v>
      </c>
      <c r="G199" s="55">
        <v>135</v>
      </c>
    </row>
    <row r="200" spans="1:7" s="34" customFormat="1" x14ac:dyDescent="0.2">
      <c r="A200" s="11" t="s">
        <v>328</v>
      </c>
      <c r="B200" s="20">
        <f t="shared" ref="B200:G200" si="27">SUM(B198:B199)</f>
        <v>18.54</v>
      </c>
      <c r="C200" s="21">
        <f t="shared" si="27"/>
        <v>1483.1999999999998</v>
      </c>
      <c r="D200" s="48">
        <f t="shared" si="27"/>
        <v>1038.2399999999998</v>
      </c>
      <c r="E200" s="49">
        <f t="shared" si="27"/>
        <v>12.0623</v>
      </c>
      <c r="F200" s="50">
        <f t="shared" si="27"/>
        <v>717.78</v>
      </c>
      <c r="G200" s="50">
        <f t="shared" si="27"/>
        <v>485</v>
      </c>
    </row>
    <row r="201" spans="1:7" s="34" customFormat="1" x14ac:dyDescent="0.2">
      <c r="A201" s="11"/>
      <c r="B201" s="36"/>
      <c r="C201" s="28"/>
      <c r="D201" s="37"/>
      <c r="E201" s="36"/>
      <c r="F201" s="28"/>
      <c r="G201" s="28"/>
    </row>
    <row r="202" spans="1:7" s="34" customFormat="1" x14ac:dyDescent="0.2">
      <c r="A202" s="11" t="s">
        <v>330</v>
      </c>
      <c r="B202" s="49">
        <v>10.56</v>
      </c>
      <c r="C202" s="21">
        <f>B202*120</f>
        <v>1267.2</v>
      </c>
      <c r="D202" s="48">
        <f>C202*70/100</f>
        <v>887.04</v>
      </c>
      <c r="E202" s="49">
        <v>2.06</v>
      </c>
      <c r="F202" s="50">
        <v>215.4</v>
      </c>
      <c r="G202" s="50">
        <v>150</v>
      </c>
    </row>
    <row r="203" spans="1:7" s="34" customFormat="1" x14ac:dyDescent="0.2">
      <c r="A203" s="11"/>
      <c r="B203" s="39"/>
      <c r="C203" s="28"/>
      <c r="D203" s="37"/>
      <c r="E203" s="39"/>
      <c r="F203" s="30"/>
      <c r="G203" s="30"/>
    </row>
    <row r="204" spans="1:7" s="34" customFormat="1" x14ac:dyDescent="0.2">
      <c r="A204" s="11" t="s">
        <v>432</v>
      </c>
      <c r="B204" s="49">
        <v>0</v>
      </c>
      <c r="C204" s="21">
        <v>0</v>
      </c>
      <c r="D204" s="48">
        <v>0</v>
      </c>
      <c r="E204" s="54">
        <v>1.69</v>
      </c>
      <c r="F204" s="58">
        <v>113.69</v>
      </c>
      <c r="G204" s="50">
        <v>79</v>
      </c>
    </row>
    <row r="205" spans="1:7" s="34" customFormat="1" x14ac:dyDescent="0.2">
      <c r="A205" s="11"/>
      <c r="B205" s="20"/>
      <c r="C205" s="21"/>
      <c r="D205" s="48"/>
      <c r="E205" s="39"/>
      <c r="F205" s="30"/>
      <c r="G205" s="30"/>
    </row>
    <row r="206" spans="1:7" s="34" customFormat="1" x14ac:dyDescent="0.2">
      <c r="A206" s="11" t="s">
        <v>248</v>
      </c>
      <c r="B206" s="20">
        <v>0</v>
      </c>
      <c r="C206" s="21">
        <v>0</v>
      </c>
      <c r="D206" s="48">
        <v>0</v>
      </c>
      <c r="E206" s="54">
        <v>7.05</v>
      </c>
      <c r="F206" s="58">
        <v>697.97</v>
      </c>
      <c r="G206" s="58">
        <v>485</v>
      </c>
    </row>
    <row r="207" spans="1:7" s="34" customFormat="1" x14ac:dyDescent="0.2">
      <c r="A207" s="11" t="s">
        <v>431</v>
      </c>
      <c r="B207" s="20">
        <v>0</v>
      </c>
      <c r="C207" s="21">
        <v>0</v>
      </c>
      <c r="D207" s="48">
        <v>0</v>
      </c>
      <c r="E207" s="59">
        <v>0.65</v>
      </c>
      <c r="F207" s="68">
        <v>61.2</v>
      </c>
      <c r="G207" s="68">
        <v>39</v>
      </c>
    </row>
    <row r="208" spans="1:7" s="34" customFormat="1" x14ac:dyDescent="0.2">
      <c r="A208" s="15" t="s">
        <v>362</v>
      </c>
      <c r="B208" s="23">
        <f t="shared" ref="B208:G208" si="28">SUM(B8,B16,B20,B22,B28,B34,B39,B43,B47,B51,B56,B61,B63,B69,B71,B77,B81,B88,B90,B95,B100,B102,B104,B110,B116,B120,B124,B128,B135,B137,B143,B147,B152,B154,B156,B161,B165,B169,B174,B178,B182,B184,B186,B188,B190,B192,B196,B200,B202,B204,B206,B207)</f>
        <v>5516.372699999999</v>
      </c>
      <c r="C208" s="24">
        <f t="shared" si="28"/>
        <v>693018.21750000003</v>
      </c>
      <c r="D208" s="25">
        <f t="shared" si="28"/>
        <v>485112.75224999979</v>
      </c>
      <c r="E208" s="23">
        <f t="shared" si="28"/>
        <v>5183.6859999999979</v>
      </c>
      <c r="F208" s="24">
        <f t="shared" si="28"/>
        <v>487282.93</v>
      </c>
      <c r="G208" s="24">
        <f t="shared" si="28"/>
        <v>337965.9</v>
      </c>
    </row>
    <row r="209" spans="1:7" s="34" customFormat="1" x14ac:dyDescent="0.2">
      <c r="A209" s="73"/>
      <c r="B209" s="36"/>
      <c r="C209" s="28"/>
      <c r="D209" s="37"/>
      <c r="E209" s="36"/>
      <c r="F209" s="28"/>
      <c r="G209" s="28"/>
    </row>
    <row r="210" spans="1:7" s="34" customFormat="1" x14ac:dyDescent="0.2">
      <c r="A210" s="11" t="s">
        <v>110</v>
      </c>
      <c r="B210" s="10">
        <v>0</v>
      </c>
      <c r="C210" s="45">
        <f>B210*180</f>
        <v>0</v>
      </c>
      <c r="D210" s="46">
        <f>C210*80/100</f>
        <v>0</v>
      </c>
      <c r="E210" s="44">
        <v>1.61</v>
      </c>
      <c r="F210" s="55">
        <v>125</v>
      </c>
      <c r="G210" s="55">
        <v>89</v>
      </c>
    </row>
    <row r="211" spans="1:7" s="34" customFormat="1" x14ac:dyDescent="0.2">
      <c r="A211" s="11" t="s">
        <v>111</v>
      </c>
      <c r="B211" s="10">
        <v>0</v>
      </c>
      <c r="C211" s="45">
        <f>B211*180</f>
        <v>0</v>
      </c>
      <c r="D211" s="46">
        <f>C211*60/100</f>
        <v>0</v>
      </c>
      <c r="E211" s="44">
        <v>0</v>
      </c>
      <c r="F211" s="55">
        <v>0</v>
      </c>
      <c r="G211" s="55">
        <v>0</v>
      </c>
    </row>
    <row r="212" spans="1:7" s="34" customFormat="1" x14ac:dyDescent="0.2">
      <c r="A212" s="11" t="s">
        <v>266</v>
      </c>
      <c r="B212" s="10">
        <v>0</v>
      </c>
      <c r="C212" s="45">
        <f t="shared" ref="C212:C213" si="29">B212*180</f>
        <v>0</v>
      </c>
      <c r="D212" s="46">
        <f t="shared" ref="D212:D265" si="30">C212*80/100</f>
        <v>0</v>
      </c>
      <c r="E212" s="44">
        <v>1.64</v>
      </c>
      <c r="F212" s="55">
        <v>113</v>
      </c>
      <c r="G212" s="55">
        <v>80</v>
      </c>
    </row>
    <row r="213" spans="1:7" s="34" customFormat="1" x14ac:dyDescent="0.2">
      <c r="A213" s="11" t="s">
        <v>270</v>
      </c>
      <c r="B213" s="10">
        <v>0</v>
      </c>
      <c r="C213" s="45">
        <f t="shared" si="29"/>
        <v>0</v>
      </c>
      <c r="D213" s="46">
        <f t="shared" si="30"/>
        <v>0</v>
      </c>
      <c r="E213" s="44">
        <v>0.13</v>
      </c>
      <c r="F213" s="55">
        <v>26</v>
      </c>
      <c r="G213" s="55">
        <v>18</v>
      </c>
    </row>
    <row r="214" spans="1:7" s="34" customFormat="1" x14ac:dyDescent="0.2">
      <c r="A214" s="11" t="s">
        <v>114</v>
      </c>
      <c r="B214" s="10">
        <v>0</v>
      </c>
      <c r="C214" s="45">
        <f>B214*180</f>
        <v>0</v>
      </c>
      <c r="D214" s="46">
        <f t="shared" si="30"/>
        <v>0</v>
      </c>
      <c r="E214" s="44">
        <v>7.41</v>
      </c>
      <c r="F214" s="55">
        <v>612</v>
      </c>
      <c r="G214" s="55">
        <v>404</v>
      </c>
    </row>
    <row r="215" spans="1:7" s="34" customFormat="1" x14ac:dyDescent="0.2">
      <c r="A215" s="11" t="s">
        <v>115</v>
      </c>
      <c r="B215" s="10">
        <v>0</v>
      </c>
      <c r="C215" s="45">
        <f>B215*180</f>
        <v>0</v>
      </c>
      <c r="D215" s="46">
        <f>C215*60/100</f>
        <v>0</v>
      </c>
      <c r="E215" s="44">
        <v>0</v>
      </c>
      <c r="F215" s="55">
        <v>0</v>
      </c>
      <c r="G215" s="55">
        <v>0</v>
      </c>
    </row>
    <row r="216" spans="1:7" s="34" customFormat="1" x14ac:dyDescent="0.2">
      <c r="A216" s="11" t="s">
        <v>116</v>
      </c>
      <c r="B216" s="10">
        <v>0</v>
      </c>
      <c r="C216" s="45">
        <f>B216*180</f>
        <v>0</v>
      </c>
      <c r="D216" s="46">
        <f t="shared" si="30"/>
        <v>0</v>
      </c>
      <c r="E216" s="44">
        <v>1.47</v>
      </c>
      <c r="F216" s="64">
        <v>105</v>
      </c>
      <c r="G216" s="55">
        <v>74</v>
      </c>
    </row>
    <row r="217" spans="1:7" s="34" customFormat="1" x14ac:dyDescent="0.2">
      <c r="A217" s="11" t="s">
        <v>271</v>
      </c>
      <c r="B217" s="10">
        <v>0</v>
      </c>
      <c r="C217" s="45">
        <f t="shared" ref="C217" si="31">B217*180</f>
        <v>0</v>
      </c>
      <c r="D217" s="46">
        <f t="shared" si="30"/>
        <v>0</v>
      </c>
      <c r="E217" s="44">
        <v>0</v>
      </c>
      <c r="F217" s="55">
        <v>0</v>
      </c>
      <c r="G217" s="55">
        <v>0</v>
      </c>
    </row>
    <row r="218" spans="1:7" s="34" customFormat="1" x14ac:dyDescent="0.2">
      <c r="A218" s="11" t="s">
        <v>398</v>
      </c>
      <c r="B218" s="10">
        <v>0</v>
      </c>
      <c r="C218" s="45">
        <f t="shared" ref="C218" si="32">B218*180</f>
        <v>0</v>
      </c>
      <c r="D218" s="46">
        <f t="shared" ref="D218" si="33">C218*80/100</f>
        <v>0</v>
      </c>
      <c r="E218" s="44">
        <v>0</v>
      </c>
      <c r="F218" s="55">
        <v>0</v>
      </c>
      <c r="G218" s="55">
        <v>0</v>
      </c>
    </row>
    <row r="219" spans="1:7" s="34" customFormat="1" x14ac:dyDescent="0.2">
      <c r="A219" s="11" t="s">
        <v>118</v>
      </c>
      <c r="B219" s="10">
        <v>0</v>
      </c>
      <c r="C219" s="45">
        <f>B219*180</f>
        <v>0</v>
      </c>
      <c r="D219" s="46">
        <f t="shared" si="30"/>
        <v>0</v>
      </c>
      <c r="E219" s="44">
        <v>0.42</v>
      </c>
      <c r="F219" s="55">
        <v>23</v>
      </c>
      <c r="G219" s="55">
        <v>15</v>
      </c>
    </row>
    <row r="220" spans="1:7" s="34" customFormat="1" x14ac:dyDescent="0.2">
      <c r="A220" s="11" t="s">
        <v>119</v>
      </c>
      <c r="B220" s="10">
        <v>0</v>
      </c>
      <c r="C220" s="45">
        <f>B220*180</f>
        <v>0</v>
      </c>
      <c r="D220" s="46">
        <f t="shared" si="30"/>
        <v>0</v>
      </c>
      <c r="E220" s="44">
        <v>2.44</v>
      </c>
      <c r="F220" s="55">
        <v>202</v>
      </c>
      <c r="G220" s="55">
        <v>147</v>
      </c>
    </row>
    <row r="221" spans="1:7" s="34" customFormat="1" x14ac:dyDescent="0.2">
      <c r="A221" s="11" t="s">
        <v>253</v>
      </c>
      <c r="B221" s="10">
        <v>0</v>
      </c>
      <c r="C221" s="45">
        <f t="shared" ref="C221:C238" si="34">B221*180</f>
        <v>0</v>
      </c>
      <c r="D221" s="46">
        <f t="shared" si="30"/>
        <v>0</v>
      </c>
      <c r="E221" s="44">
        <v>1.1200000000000001</v>
      </c>
      <c r="F221" s="55">
        <v>150</v>
      </c>
      <c r="G221" s="55">
        <v>108</v>
      </c>
    </row>
    <row r="222" spans="1:7" s="34" customFormat="1" x14ac:dyDescent="0.2">
      <c r="A222" s="11" t="s">
        <v>254</v>
      </c>
      <c r="B222" s="10">
        <v>0</v>
      </c>
      <c r="C222" s="45">
        <f>B222*180</f>
        <v>0</v>
      </c>
      <c r="D222" s="46">
        <f>C222*60/100</f>
        <v>0</v>
      </c>
      <c r="E222" s="44">
        <v>0.62</v>
      </c>
      <c r="F222" s="55">
        <v>50</v>
      </c>
      <c r="G222" s="55">
        <v>30</v>
      </c>
    </row>
    <row r="223" spans="1:7" s="34" customFormat="1" x14ac:dyDescent="0.2">
      <c r="A223" s="11" t="s">
        <v>281</v>
      </c>
      <c r="B223" s="10">
        <v>0.15</v>
      </c>
      <c r="C223" s="45">
        <f t="shared" si="34"/>
        <v>27</v>
      </c>
      <c r="D223" s="46">
        <f t="shared" si="30"/>
        <v>21.6</v>
      </c>
      <c r="E223" s="44">
        <v>3.31</v>
      </c>
      <c r="F223" s="55">
        <v>318</v>
      </c>
      <c r="G223" s="55">
        <v>218</v>
      </c>
    </row>
    <row r="224" spans="1:7" s="34" customFormat="1" x14ac:dyDescent="0.2">
      <c r="A224" s="11" t="s">
        <v>282</v>
      </c>
      <c r="B224" s="10">
        <v>0</v>
      </c>
      <c r="C224" s="45">
        <f t="shared" si="34"/>
        <v>0</v>
      </c>
      <c r="D224" s="46">
        <f>C224*60/100</f>
        <v>0</v>
      </c>
      <c r="E224" s="44">
        <v>0.03</v>
      </c>
      <c r="F224" s="55">
        <v>2</v>
      </c>
      <c r="G224" s="55">
        <v>1</v>
      </c>
    </row>
    <row r="225" spans="1:7" s="34" customFormat="1" x14ac:dyDescent="0.2">
      <c r="A225" s="11" t="s">
        <v>124</v>
      </c>
      <c r="B225" s="44">
        <v>1.54</v>
      </c>
      <c r="C225" s="45">
        <f t="shared" si="34"/>
        <v>277.2</v>
      </c>
      <c r="D225" s="46">
        <f t="shared" si="30"/>
        <v>221.76</v>
      </c>
      <c r="E225" s="44">
        <v>0.44</v>
      </c>
      <c r="F225" s="55">
        <v>23</v>
      </c>
      <c r="G225" s="55">
        <v>12</v>
      </c>
    </row>
    <row r="226" spans="1:7" s="34" customFormat="1" x14ac:dyDescent="0.2">
      <c r="A226" s="11" t="s">
        <v>125</v>
      </c>
      <c r="B226" s="10">
        <v>0</v>
      </c>
      <c r="C226" s="45">
        <f t="shared" si="34"/>
        <v>0</v>
      </c>
      <c r="D226" s="46">
        <f t="shared" si="30"/>
        <v>0</v>
      </c>
      <c r="E226" s="44">
        <v>1.1599999999999999</v>
      </c>
      <c r="F226" s="55">
        <v>76</v>
      </c>
      <c r="G226" s="55">
        <v>53</v>
      </c>
    </row>
    <row r="227" spans="1:7" s="34" customFormat="1" x14ac:dyDescent="0.2">
      <c r="A227" s="11" t="s">
        <v>126</v>
      </c>
      <c r="B227" s="10">
        <v>0</v>
      </c>
      <c r="C227" s="45">
        <f>B227*180</f>
        <v>0</v>
      </c>
      <c r="D227" s="46">
        <f>C227*60/100</f>
        <v>0</v>
      </c>
      <c r="E227" s="44">
        <v>0</v>
      </c>
      <c r="F227" s="55">
        <v>0</v>
      </c>
      <c r="G227" s="55">
        <v>0</v>
      </c>
    </row>
    <row r="228" spans="1:7" s="34" customFormat="1" x14ac:dyDescent="0.2">
      <c r="A228" s="11" t="s">
        <v>127</v>
      </c>
      <c r="B228" s="78">
        <v>2.9999999999999997E-4</v>
      </c>
      <c r="C228" s="77">
        <f t="shared" si="34"/>
        <v>5.3999999999999992E-2</v>
      </c>
      <c r="D228" s="65">
        <f t="shared" si="30"/>
        <v>4.3199999999999995E-2</v>
      </c>
      <c r="E228" s="44">
        <v>4.34</v>
      </c>
      <c r="F228" s="55">
        <v>578</v>
      </c>
      <c r="G228" s="55">
        <v>415</v>
      </c>
    </row>
    <row r="229" spans="1:7" s="34" customFormat="1" x14ac:dyDescent="0.2">
      <c r="A229" s="11" t="s">
        <v>128</v>
      </c>
      <c r="B229" s="10">
        <v>0</v>
      </c>
      <c r="C229" s="45">
        <f>B229*180</f>
        <v>0</v>
      </c>
      <c r="D229" s="46">
        <f>C229*60/100</f>
        <v>0</v>
      </c>
      <c r="E229" s="44">
        <v>0.43</v>
      </c>
      <c r="F229" s="55">
        <v>5</v>
      </c>
      <c r="G229" s="55">
        <v>2</v>
      </c>
    </row>
    <row r="230" spans="1:7" s="34" customFormat="1" x14ac:dyDescent="0.2">
      <c r="A230" s="11" t="s">
        <v>272</v>
      </c>
      <c r="B230" s="10">
        <v>0</v>
      </c>
      <c r="C230" s="45">
        <f t="shared" si="34"/>
        <v>0</v>
      </c>
      <c r="D230" s="46">
        <f t="shared" si="30"/>
        <v>0</v>
      </c>
      <c r="E230" s="44">
        <v>1.3</v>
      </c>
      <c r="F230" s="55">
        <v>112</v>
      </c>
      <c r="G230" s="55">
        <v>80</v>
      </c>
    </row>
    <row r="231" spans="1:7" s="34" customFormat="1" x14ac:dyDescent="0.2">
      <c r="A231" s="11" t="s">
        <v>130</v>
      </c>
      <c r="B231" s="10">
        <v>0</v>
      </c>
      <c r="C231" s="45">
        <f t="shared" si="34"/>
        <v>0</v>
      </c>
      <c r="D231" s="46">
        <f t="shared" si="30"/>
        <v>0</v>
      </c>
      <c r="E231" s="44">
        <v>1.06</v>
      </c>
      <c r="F231" s="55">
        <v>97</v>
      </c>
      <c r="G231" s="55">
        <v>72</v>
      </c>
    </row>
    <row r="232" spans="1:7" s="34" customFormat="1" x14ac:dyDescent="0.2">
      <c r="A232" s="11" t="s">
        <v>273</v>
      </c>
      <c r="B232" s="10">
        <v>0</v>
      </c>
      <c r="C232" s="45">
        <f t="shared" si="34"/>
        <v>0</v>
      </c>
      <c r="D232" s="46">
        <f t="shared" si="30"/>
        <v>0</v>
      </c>
      <c r="E232" s="44">
        <v>0.17</v>
      </c>
      <c r="F232" s="55">
        <v>22</v>
      </c>
      <c r="G232" s="55">
        <v>15</v>
      </c>
    </row>
    <row r="233" spans="1:7" s="43" customFormat="1" x14ac:dyDescent="0.2">
      <c r="A233" s="11" t="s">
        <v>132</v>
      </c>
      <c r="B233" s="10">
        <v>0</v>
      </c>
      <c r="C233" s="45">
        <f t="shared" si="34"/>
        <v>0</v>
      </c>
      <c r="D233" s="46">
        <f t="shared" si="30"/>
        <v>0</v>
      </c>
      <c r="E233" s="63">
        <v>0.56000000000000005</v>
      </c>
      <c r="F233" s="55">
        <v>51</v>
      </c>
      <c r="G233" s="64">
        <v>38</v>
      </c>
    </row>
    <row r="234" spans="1:7" s="34" customFormat="1" x14ac:dyDescent="0.2">
      <c r="A234" s="11" t="s">
        <v>133</v>
      </c>
      <c r="B234" s="44">
        <v>4.9400000000000004</v>
      </c>
      <c r="C234" s="45">
        <f t="shared" si="34"/>
        <v>889.2</v>
      </c>
      <c r="D234" s="46">
        <f t="shared" si="30"/>
        <v>711.36</v>
      </c>
      <c r="E234" s="44">
        <v>1.06</v>
      </c>
      <c r="F234" s="55">
        <v>66</v>
      </c>
      <c r="G234" s="55">
        <v>36</v>
      </c>
    </row>
    <row r="235" spans="1:7" s="34" customFormat="1" x14ac:dyDescent="0.2">
      <c r="A235" s="11" t="s">
        <v>134</v>
      </c>
      <c r="B235" s="10">
        <v>0</v>
      </c>
      <c r="C235" s="45">
        <f t="shared" si="34"/>
        <v>0</v>
      </c>
      <c r="D235" s="46">
        <f t="shared" si="30"/>
        <v>0</v>
      </c>
      <c r="E235" s="44">
        <v>1.82</v>
      </c>
      <c r="F235" s="55">
        <v>125</v>
      </c>
      <c r="G235" s="55">
        <v>93.3</v>
      </c>
    </row>
    <row r="236" spans="1:7" s="34" customFormat="1" x14ac:dyDescent="0.2">
      <c r="A236" s="11" t="s">
        <v>135</v>
      </c>
      <c r="B236" s="10">
        <v>0</v>
      </c>
      <c r="C236" s="45">
        <f t="shared" si="34"/>
        <v>0</v>
      </c>
      <c r="D236" s="46">
        <f>C236*60/100</f>
        <v>0</v>
      </c>
      <c r="E236" s="44">
        <v>0.44</v>
      </c>
      <c r="F236" s="55">
        <v>30</v>
      </c>
      <c r="G236" s="55">
        <v>8</v>
      </c>
    </row>
    <row r="237" spans="1:7" s="34" customFormat="1" x14ac:dyDescent="0.2">
      <c r="A237" s="11" t="s">
        <v>136</v>
      </c>
      <c r="B237" s="10">
        <v>0</v>
      </c>
      <c r="C237" s="45">
        <f t="shared" si="34"/>
        <v>0</v>
      </c>
      <c r="D237" s="46">
        <f t="shared" si="30"/>
        <v>0</v>
      </c>
      <c r="E237" s="44">
        <v>0.03</v>
      </c>
      <c r="F237" s="55">
        <v>4</v>
      </c>
      <c r="G237" s="55">
        <v>3</v>
      </c>
    </row>
    <row r="238" spans="1:7" s="34" customFormat="1" x14ac:dyDescent="0.2">
      <c r="A238" s="11" t="s">
        <v>331</v>
      </c>
      <c r="B238" s="10">
        <v>0</v>
      </c>
      <c r="C238" s="45">
        <f t="shared" si="34"/>
        <v>0</v>
      </c>
      <c r="D238" s="46">
        <f t="shared" si="30"/>
        <v>0</v>
      </c>
      <c r="E238" s="44">
        <v>0</v>
      </c>
      <c r="F238" s="55">
        <v>0</v>
      </c>
      <c r="G238" s="55">
        <v>0</v>
      </c>
    </row>
    <row r="239" spans="1:7" s="34" customFormat="1" x14ac:dyDescent="0.2">
      <c r="A239" s="11" t="s">
        <v>332</v>
      </c>
      <c r="B239" s="10">
        <v>0</v>
      </c>
      <c r="C239" s="45">
        <f t="shared" ref="C239:C249" si="35">B239*180</f>
        <v>0</v>
      </c>
      <c r="D239" s="46">
        <f t="shared" si="30"/>
        <v>0</v>
      </c>
      <c r="E239" s="44">
        <v>0.15</v>
      </c>
      <c r="F239" s="55">
        <v>16.420000000000002</v>
      </c>
      <c r="G239" s="55">
        <v>12.5</v>
      </c>
    </row>
    <row r="240" spans="1:7" s="34" customFormat="1" x14ac:dyDescent="0.2">
      <c r="A240" s="11" t="s">
        <v>333</v>
      </c>
      <c r="B240" s="10">
        <v>0</v>
      </c>
      <c r="C240" s="45">
        <f t="shared" si="35"/>
        <v>0</v>
      </c>
      <c r="D240" s="46">
        <f>C240*60/100</f>
        <v>0</v>
      </c>
      <c r="E240" s="44">
        <v>0</v>
      </c>
      <c r="F240" s="55">
        <v>0</v>
      </c>
      <c r="G240" s="55">
        <v>0</v>
      </c>
    </row>
    <row r="241" spans="1:7" s="34" customFormat="1" x14ac:dyDescent="0.2">
      <c r="A241" s="11" t="s">
        <v>140</v>
      </c>
      <c r="B241" s="44">
        <v>5.32</v>
      </c>
      <c r="C241" s="45">
        <f t="shared" si="35"/>
        <v>957.6</v>
      </c>
      <c r="D241" s="46">
        <f t="shared" si="30"/>
        <v>766.08</v>
      </c>
      <c r="E241" s="44">
        <v>0.08</v>
      </c>
      <c r="F241" s="55">
        <v>5</v>
      </c>
      <c r="G241" s="55">
        <v>4</v>
      </c>
    </row>
    <row r="242" spans="1:7" s="34" customFormat="1" x14ac:dyDescent="0.2">
      <c r="A242" s="11" t="s">
        <v>141</v>
      </c>
      <c r="B242" s="10">
        <v>0</v>
      </c>
      <c r="C242" s="45">
        <f t="shared" si="35"/>
        <v>0</v>
      </c>
      <c r="D242" s="46">
        <f>C242*80/100</f>
        <v>0</v>
      </c>
      <c r="E242" s="44">
        <v>4.9400000000000004</v>
      </c>
      <c r="F242" s="55">
        <v>282</v>
      </c>
      <c r="G242" s="55">
        <v>214</v>
      </c>
    </row>
    <row r="243" spans="1:7" s="34" customFormat="1" x14ac:dyDescent="0.2">
      <c r="A243" s="11" t="s">
        <v>459</v>
      </c>
      <c r="B243" s="10">
        <v>0.04</v>
      </c>
      <c r="C243" s="45">
        <f t="shared" ref="C243" si="36">B243*180</f>
        <v>7.2</v>
      </c>
      <c r="D243" s="46">
        <f>C243*80/100</f>
        <v>5.76</v>
      </c>
      <c r="E243" s="44">
        <v>0</v>
      </c>
      <c r="F243" s="55">
        <v>0</v>
      </c>
      <c r="G243" s="55">
        <v>0</v>
      </c>
    </row>
    <row r="244" spans="1:7" s="34" customFormat="1" x14ac:dyDescent="0.2">
      <c r="A244" s="11" t="s">
        <v>380</v>
      </c>
      <c r="B244" s="44">
        <v>4.9800000000000004</v>
      </c>
      <c r="C244" s="45">
        <f>B244*190</f>
        <v>946.2</v>
      </c>
      <c r="D244" s="46">
        <f t="shared" si="30"/>
        <v>756.96</v>
      </c>
      <c r="E244" s="44">
        <v>3.32</v>
      </c>
      <c r="F244" s="55">
        <v>849</v>
      </c>
      <c r="G244" s="55">
        <v>591</v>
      </c>
    </row>
    <row r="245" spans="1:7" s="34" customFormat="1" x14ac:dyDescent="0.2">
      <c r="A245" s="11" t="s">
        <v>274</v>
      </c>
      <c r="B245" s="10">
        <v>0</v>
      </c>
      <c r="C245" s="45">
        <f>B245*190</f>
        <v>0</v>
      </c>
      <c r="D245" s="46">
        <f t="shared" si="30"/>
        <v>0</v>
      </c>
      <c r="E245" s="44">
        <v>2.61</v>
      </c>
      <c r="F245" s="55">
        <v>381</v>
      </c>
      <c r="G245" s="55">
        <v>262</v>
      </c>
    </row>
    <row r="246" spans="1:7" s="34" customFormat="1" x14ac:dyDescent="0.2">
      <c r="A246" s="11" t="s">
        <v>257</v>
      </c>
      <c r="B246" s="10">
        <v>0</v>
      </c>
      <c r="C246" s="45">
        <f t="shared" si="35"/>
        <v>0</v>
      </c>
      <c r="D246" s="46">
        <f t="shared" si="30"/>
        <v>0</v>
      </c>
      <c r="E246" s="44">
        <v>0.28999999999999998</v>
      </c>
      <c r="F246" s="55">
        <v>26</v>
      </c>
      <c r="G246" s="55">
        <v>19</v>
      </c>
    </row>
    <row r="247" spans="1:7" s="34" customFormat="1" x14ac:dyDescent="0.2">
      <c r="A247" s="11" t="s">
        <v>145</v>
      </c>
      <c r="B247" s="10">
        <v>0</v>
      </c>
      <c r="C247" s="45">
        <f t="shared" si="35"/>
        <v>0</v>
      </c>
      <c r="D247" s="46">
        <f t="shared" si="30"/>
        <v>0</v>
      </c>
      <c r="E247" s="44">
        <v>2.4700000000000002</v>
      </c>
      <c r="F247" s="55">
        <v>130</v>
      </c>
      <c r="G247" s="55">
        <v>92</v>
      </c>
    </row>
    <row r="248" spans="1:7" s="34" customFormat="1" x14ac:dyDescent="0.2">
      <c r="A248" s="11" t="s">
        <v>397</v>
      </c>
      <c r="B248" s="10">
        <v>0</v>
      </c>
      <c r="C248" s="45">
        <f t="shared" ref="C248" si="37">B248*180</f>
        <v>0</v>
      </c>
      <c r="D248" s="46">
        <f t="shared" ref="D248" si="38">C248*80/100</f>
        <v>0</v>
      </c>
      <c r="E248" s="44">
        <v>3.13</v>
      </c>
      <c r="F248" s="55">
        <v>285</v>
      </c>
      <c r="G248" s="55">
        <v>193</v>
      </c>
    </row>
    <row r="249" spans="1:7" s="34" customFormat="1" x14ac:dyDescent="0.2">
      <c r="A249" s="11" t="s">
        <v>382</v>
      </c>
      <c r="B249" s="44">
        <v>19.829999999999998</v>
      </c>
      <c r="C249" s="45">
        <f t="shared" si="35"/>
        <v>3569.3999999999996</v>
      </c>
      <c r="D249" s="46">
        <f t="shared" si="30"/>
        <v>2855.52</v>
      </c>
      <c r="E249" s="44">
        <v>8.07</v>
      </c>
      <c r="F249" s="55">
        <v>625</v>
      </c>
      <c r="G249" s="55">
        <v>427</v>
      </c>
    </row>
    <row r="250" spans="1:7" s="34" customFormat="1" x14ac:dyDescent="0.2">
      <c r="A250" s="11" t="s">
        <v>146</v>
      </c>
      <c r="B250" s="10">
        <v>0</v>
      </c>
      <c r="C250" s="45">
        <f t="shared" ref="C250:C255" si="39">B250*180</f>
        <v>0</v>
      </c>
      <c r="D250" s="46">
        <f t="shared" si="30"/>
        <v>0</v>
      </c>
      <c r="E250" s="44">
        <v>0.64</v>
      </c>
      <c r="F250" s="55">
        <v>46</v>
      </c>
      <c r="G250" s="55">
        <v>34</v>
      </c>
    </row>
    <row r="251" spans="1:7" s="34" customFormat="1" x14ac:dyDescent="0.2">
      <c r="A251" s="11" t="s">
        <v>147</v>
      </c>
      <c r="B251" s="10">
        <v>0</v>
      </c>
      <c r="C251" s="45">
        <f t="shared" si="39"/>
        <v>0</v>
      </c>
      <c r="D251" s="46">
        <f t="shared" si="30"/>
        <v>0</v>
      </c>
      <c r="E251" s="44">
        <v>0.76</v>
      </c>
      <c r="F251" s="55">
        <v>47</v>
      </c>
      <c r="G251" s="55">
        <v>31</v>
      </c>
    </row>
    <row r="252" spans="1:7" s="34" customFormat="1" x14ac:dyDescent="0.2">
      <c r="A252" s="11" t="s">
        <v>449</v>
      </c>
      <c r="B252" s="10">
        <v>0</v>
      </c>
      <c r="C252" s="45">
        <f t="shared" ref="C252" si="40">B252*180</f>
        <v>0</v>
      </c>
      <c r="D252" s="46">
        <f t="shared" ref="D252" si="41">C252*80/100</f>
        <v>0</v>
      </c>
      <c r="E252" s="44">
        <v>0.28000000000000003</v>
      </c>
      <c r="F252" s="55">
        <v>5</v>
      </c>
      <c r="G252" s="55">
        <v>4</v>
      </c>
    </row>
    <row r="253" spans="1:7" s="34" customFormat="1" x14ac:dyDescent="0.2">
      <c r="A253" s="11" t="s">
        <v>148</v>
      </c>
      <c r="B253" s="10">
        <v>0</v>
      </c>
      <c r="C253" s="45">
        <f t="shared" si="39"/>
        <v>0</v>
      </c>
      <c r="D253" s="46">
        <f t="shared" si="30"/>
        <v>0</v>
      </c>
      <c r="E253" s="44">
        <v>0.04</v>
      </c>
      <c r="F253" s="55">
        <v>4</v>
      </c>
      <c r="G253" s="55">
        <v>2</v>
      </c>
    </row>
    <row r="254" spans="1:7" s="34" customFormat="1" x14ac:dyDescent="0.2">
      <c r="A254" s="11" t="s">
        <v>149</v>
      </c>
      <c r="B254" s="10">
        <v>0</v>
      </c>
      <c r="C254" s="45">
        <f t="shared" si="39"/>
        <v>0</v>
      </c>
      <c r="D254" s="46">
        <f t="shared" si="30"/>
        <v>0</v>
      </c>
      <c r="E254" s="44">
        <v>0</v>
      </c>
      <c r="F254" s="55">
        <v>0</v>
      </c>
      <c r="G254" s="55">
        <v>0</v>
      </c>
    </row>
    <row r="255" spans="1:7" s="34" customFormat="1" x14ac:dyDescent="0.2">
      <c r="A255" s="11" t="s">
        <v>150</v>
      </c>
      <c r="B255" s="10">
        <v>0</v>
      </c>
      <c r="C255" s="45">
        <f t="shared" si="39"/>
        <v>0</v>
      </c>
      <c r="D255" s="46">
        <f t="shared" si="30"/>
        <v>0</v>
      </c>
      <c r="E255" s="44">
        <v>0.01</v>
      </c>
      <c r="F255" s="44">
        <v>0.4</v>
      </c>
      <c r="G255" s="44">
        <v>0.3</v>
      </c>
    </row>
    <row r="256" spans="1:7" s="34" customFormat="1" x14ac:dyDescent="0.2">
      <c r="A256" s="11" t="s">
        <v>151</v>
      </c>
      <c r="B256" s="10">
        <v>0.51</v>
      </c>
      <c r="C256" s="45">
        <f t="shared" ref="C256:C265" si="42">B256*180</f>
        <v>91.8</v>
      </c>
      <c r="D256" s="46">
        <f t="shared" si="30"/>
        <v>73.44</v>
      </c>
      <c r="E256" s="44">
        <v>0.89</v>
      </c>
      <c r="F256" s="55">
        <v>69</v>
      </c>
      <c r="G256" s="55">
        <v>49</v>
      </c>
    </row>
    <row r="257" spans="1:7" s="34" customFormat="1" x14ac:dyDescent="0.2">
      <c r="A257" s="11" t="s">
        <v>368</v>
      </c>
      <c r="B257" s="10">
        <v>0</v>
      </c>
      <c r="C257" s="45">
        <f t="shared" si="42"/>
        <v>0</v>
      </c>
      <c r="D257" s="46">
        <f t="shared" si="30"/>
        <v>0</v>
      </c>
      <c r="E257" s="44">
        <v>4.09</v>
      </c>
      <c r="F257" s="55">
        <v>618</v>
      </c>
      <c r="G257" s="55">
        <v>471</v>
      </c>
    </row>
    <row r="258" spans="1:7" s="34" customFormat="1" x14ac:dyDescent="0.2">
      <c r="A258" s="11" t="s">
        <v>369</v>
      </c>
      <c r="B258" s="10">
        <v>0</v>
      </c>
      <c r="C258" s="45">
        <f t="shared" si="42"/>
        <v>0</v>
      </c>
      <c r="D258" s="46">
        <f t="shared" si="30"/>
        <v>0</v>
      </c>
      <c r="E258" s="44">
        <v>0</v>
      </c>
      <c r="F258" s="55">
        <v>0</v>
      </c>
      <c r="G258" s="55">
        <v>0</v>
      </c>
    </row>
    <row r="259" spans="1:7" s="34" customFormat="1" x14ac:dyDescent="0.2">
      <c r="A259" s="11" t="s">
        <v>370</v>
      </c>
      <c r="B259" s="10">
        <v>0</v>
      </c>
      <c r="C259" s="45">
        <f t="shared" si="42"/>
        <v>0</v>
      </c>
      <c r="D259" s="46">
        <f t="shared" si="30"/>
        <v>0</v>
      </c>
      <c r="E259" s="44">
        <v>1.4</v>
      </c>
      <c r="F259" s="55">
        <v>158</v>
      </c>
      <c r="G259" s="55">
        <v>105</v>
      </c>
    </row>
    <row r="260" spans="1:7" s="34" customFormat="1" x14ac:dyDescent="0.2">
      <c r="A260" s="11" t="s">
        <v>155</v>
      </c>
      <c r="B260" s="10">
        <v>0</v>
      </c>
      <c r="C260" s="45">
        <f t="shared" si="42"/>
        <v>0</v>
      </c>
      <c r="D260" s="46">
        <f t="shared" si="30"/>
        <v>0</v>
      </c>
      <c r="E260" s="44">
        <v>0</v>
      </c>
      <c r="F260" s="55">
        <v>0</v>
      </c>
      <c r="G260" s="55">
        <v>0</v>
      </c>
    </row>
    <row r="261" spans="1:7" s="34" customFormat="1" x14ac:dyDescent="0.2">
      <c r="A261" s="11" t="s">
        <v>366</v>
      </c>
      <c r="B261" s="10">
        <v>0</v>
      </c>
      <c r="C261" s="45">
        <f>B261*190</f>
        <v>0</v>
      </c>
      <c r="D261" s="46">
        <f t="shared" si="30"/>
        <v>0</v>
      </c>
      <c r="E261" s="44">
        <v>10.38</v>
      </c>
      <c r="F261" s="55">
        <v>1218</v>
      </c>
      <c r="G261" s="55">
        <v>850</v>
      </c>
    </row>
    <row r="262" spans="1:7" s="34" customFormat="1" x14ac:dyDescent="0.2">
      <c r="A262" s="11" t="s">
        <v>367</v>
      </c>
      <c r="B262" s="10">
        <v>0</v>
      </c>
      <c r="C262" s="45">
        <f>B262*190</f>
        <v>0</v>
      </c>
      <c r="D262" s="46">
        <f>C262*60/100</f>
        <v>0</v>
      </c>
      <c r="E262" s="44">
        <v>1.46</v>
      </c>
      <c r="F262" s="55">
        <v>54</v>
      </c>
      <c r="G262" s="55">
        <v>21</v>
      </c>
    </row>
    <row r="263" spans="1:7" s="34" customFormat="1" x14ac:dyDescent="0.2">
      <c r="A263" s="11" t="s">
        <v>261</v>
      </c>
      <c r="B263" s="10">
        <v>0</v>
      </c>
      <c r="C263" s="45">
        <f t="shared" si="42"/>
        <v>0</v>
      </c>
      <c r="D263" s="46">
        <f t="shared" si="30"/>
        <v>0</v>
      </c>
      <c r="E263" s="44">
        <v>4.1399999999999997</v>
      </c>
      <c r="F263" s="55">
        <v>328</v>
      </c>
      <c r="G263" s="55">
        <v>227</v>
      </c>
    </row>
    <row r="264" spans="1:7" s="34" customFormat="1" x14ac:dyDescent="0.2">
      <c r="A264" s="11" t="s">
        <v>159</v>
      </c>
      <c r="B264" s="10">
        <v>0</v>
      </c>
      <c r="C264" s="45">
        <f t="shared" si="42"/>
        <v>0</v>
      </c>
      <c r="D264" s="46">
        <f t="shared" si="30"/>
        <v>0</v>
      </c>
      <c r="E264" s="63">
        <v>2.75</v>
      </c>
      <c r="F264" s="64">
        <v>220</v>
      </c>
      <c r="G264" s="55">
        <v>150</v>
      </c>
    </row>
    <row r="265" spans="1:7" s="34" customFormat="1" x14ac:dyDescent="0.2">
      <c r="A265" s="11" t="s">
        <v>275</v>
      </c>
      <c r="B265" s="10">
        <v>0</v>
      </c>
      <c r="C265" s="45">
        <f t="shared" si="42"/>
        <v>0</v>
      </c>
      <c r="D265" s="46">
        <f t="shared" si="30"/>
        <v>0</v>
      </c>
      <c r="E265" s="63">
        <v>0.69</v>
      </c>
      <c r="F265" s="64">
        <v>78</v>
      </c>
      <c r="G265" s="55">
        <v>54</v>
      </c>
    </row>
    <row r="266" spans="1:7" s="34" customFormat="1" x14ac:dyDescent="0.2">
      <c r="A266" s="74" t="s">
        <v>363</v>
      </c>
      <c r="B266" s="23">
        <f t="shared" ref="B266:G266" si="43">SUM(B210:B265)</f>
        <v>37.310299999999998</v>
      </c>
      <c r="C266" s="24">
        <f t="shared" si="43"/>
        <v>6765.6539999999995</v>
      </c>
      <c r="D266" s="25">
        <f t="shared" si="43"/>
        <v>5412.5231999999996</v>
      </c>
      <c r="E266" s="23">
        <f t="shared" si="43"/>
        <v>85.59999999999998</v>
      </c>
      <c r="F266" s="24">
        <f t="shared" si="43"/>
        <v>8359.82</v>
      </c>
      <c r="G266" s="24">
        <f t="shared" si="43"/>
        <v>5824.1</v>
      </c>
    </row>
    <row r="267" spans="1:7" s="34" customFormat="1" x14ac:dyDescent="0.2">
      <c r="A267" s="11" t="s">
        <v>334</v>
      </c>
      <c r="B267" s="44">
        <v>3.24</v>
      </c>
      <c r="C267" s="45">
        <f>B267*195</f>
        <v>631.80000000000007</v>
      </c>
      <c r="D267" s="46">
        <f t="shared" ref="D267:D310" si="44">C267*80/100</f>
        <v>505.44000000000005</v>
      </c>
      <c r="E267" s="63">
        <v>6.85</v>
      </c>
      <c r="F267" s="55">
        <v>583</v>
      </c>
      <c r="G267" s="55">
        <v>585</v>
      </c>
    </row>
    <row r="268" spans="1:7" s="34" customFormat="1" x14ac:dyDescent="0.2">
      <c r="A268" s="11" t="s">
        <v>335</v>
      </c>
      <c r="B268" s="10">
        <v>0</v>
      </c>
      <c r="C268" s="45">
        <f t="shared" ref="C268:C286" si="45">B268*195</f>
        <v>0</v>
      </c>
      <c r="D268" s="46">
        <f t="shared" si="44"/>
        <v>0</v>
      </c>
      <c r="E268" s="63">
        <v>1.67</v>
      </c>
      <c r="F268" s="55">
        <v>124</v>
      </c>
      <c r="G268" s="55">
        <v>83</v>
      </c>
    </row>
    <row r="269" spans="1:7" s="34" customFormat="1" x14ac:dyDescent="0.2">
      <c r="A269" s="11" t="s">
        <v>336</v>
      </c>
      <c r="B269" s="44">
        <v>13.82</v>
      </c>
      <c r="C269" s="45">
        <f>B269*195</f>
        <v>2694.9</v>
      </c>
      <c r="D269" s="46">
        <f t="shared" ref="D269" si="46">C269*80/100</f>
        <v>2155.92</v>
      </c>
      <c r="E269" s="63">
        <v>0.5</v>
      </c>
      <c r="F269" s="55">
        <v>28</v>
      </c>
      <c r="G269" s="55">
        <v>20</v>
      </c>
    </row>
    <row r="270" spans="1:7" s="34" customFormat="1" x14ac:dyDescent="0.2">
      <c r="A270" s="11" t="s">
        <v>379</v>
      </c>
      <c r="B270" s="10">
        <v>0</v>
      </c>
      <c r="C270" s="45">
        <f t="shared" si="45"/>
        <v>0</v>
      </c>
      <c r="D270" s="46">
        <f t="shared" si="44"/>
        <v>0</v>
      </c>
      <c r="E270" s="63">
        <v>1.72</v>
      </c>
      <c r="F270" s="55">
        <v>90</v>
      </c>
      <c r="G270" s="55">
        <v>93</v>
      </c>
    </row>
    <row r="271" spans="1:7" s="34" customFormat="1" x14ac:dyDescent="0.2">
      <c r="A271" s="11" t="s">
        <v>394</v>
      </c>
      <c r="B271" s="10">
        <v>0</v>
      </c>
      <c r="C271" s="45">
        <f t="shared" si="45"/>
        <v>0</v>
      </c>
      <c r="D271" s="46">
        <f t="shared" si="44"/>
        <v>0</v>
      </c>
      <c r="E271" s="63">
        <v>0</v>
      </c>
      <c r="F271" s="55">
        <v>0</v>
      </c>
      <c r="G271" s="55">
        <v>0</v>
      </c>
    </row>
    <row r="272" spans="1:7" s="34" customFormat="1" x14ac:dyDescent="0.2">
      <c r="A272" s="11" t="s">
        <v>409</v>
      </c>
      <c r="B272" s="44">
        <v>1.3299999999999999E-2</v>
      </c>
      <c r="C272" s="45">
        <f t="shared" ref="C272" si="47">B272*195</f>
        <v>2.5934999999999997</v>
      </c>
      <c r="D272" s="46">
        <f t="shared" si="44"/>
        <v>2.0747999999999998</v>
      </c>
      <c r="E272" s="63">
        <v>0</v>
      </c>
      <c r="F272" s="55">
        <v>0</v>
      </c>
      <c r="G272" s="55">
        <v>0</v>
      </c>
    </row>
    <row r="273" spans="1:7" s="34" customFormat="1" x14ac:dyDescent="0.2">
      <c r="A273" s="11" t="s">
        <v>337</v>
      </c>
      <c r="B273" s="44">
        <v>0.65</v>
      </c>
      <c r="C273" s="45">
        <f t="shared" si="45"/>
        <v>126.75</v>
      </c>
      <c r="D273" s="46">
        <f t="shared" si="44"/>
        <v>101.4</v>
      </c>
      <c r="E273" s="63">
        <v>7.34</v>
      </c>
      <c r="F273" s="55">
        <v>1317</v>
      </c>
      <c r="G273" s="55">
        <v>1375</v>
      </c>
    </row>
    <row r="274" spans="1:7" s="34" customFormat="1" x14ac:dyDescent="0.2">
      <c r="A274" s="11" t="s">
        <v>338</v>
      </c>
      <c r="B274" s="44">
        <v>0.42</v>
      </c>
      <c r="C274" s="45">
        <f t="shared" si="45"/>
        <v>81.899999999999991</v>
      </c>
      <c r="D274" s="46">
        <f t="shared" si="44"/>
        <v>65.52</v>
      </c>
      <c r="E274" s="63">
        <f t="shared" ref="E274:E301" si="48">F274/195</f>
        <v>0</v>
      </c>
      <c r="F274" s="55">
        <v>0</v>
      </c>
      <c r="G274" s="55">
        <f t="shared" ref="G274:G301" si="49">F274*80/100</f>
        <v>0</v>
      </c>
    </row>
    <row r="275" spans="1:7" s="34" customFormat="1" x14ac:dyDescent="0.2">
      <c r="A275" s="11" t="s">
        <v>339</v>
      </c>
      <c r="B275" s="10">
        <v>0</v>
      </c>
      <c r="C275" s="45">
        <f t="shared" si="45"/>
        <v>0</v>
      </c>
      <c r="D275" s="46">
        <f t="shared" si="44"/>
        <v>0</v>
      </c>
      <c r="E275" s="63">
        <v>0.69</v>
      </c>
      <c r="F275" s="55">
        <v>239</v>
      </c>
      <c r="G275" s="55">
        <v>1419</v>
      </c>
    </row>
    <row r="276" spans="1:7" s="34" customFormat="1" x14ac:dyDescent="0.2">
      <c r="A276" s="11" t="s">
        <v>385</v>
      </c>
      <c r="B276" s="10">
        <v>0</v>
      </c>
      <c r="C276" s="45">
        <f t="shared" si="45"/>
        <v>0</v>
      </c>
      <c r="D276" s="46">
        <f t="shared" si="44"/>
        <v>0</v>
      </c>
      <c r="E276" s="63">
        <f t="shared" si="48"/>
        <v>0</v>
      </c>
      <c r="F276" s="55">
        <v>0</v>
      </c>
      <c r="G276" s="55">
        <v>0</v>
      </c>
    </row>
    <row r="277" spans="1:7" s="34" customFormat="1" x14ac:dyDescent="0.2">
      <c r="A277" s="11" t="s">
        <v>419</v>
      </c>
      <c r="B277" s="10">
        <v>0</v>
      </c>
      <c r="C277" s="45">
        <f t="shared" si="45"/>
        <v>0</v>
      </c>
      <c r="D277" s="46">
        <f t="shared" si="44"/>
        <v>0</v>
      </c>
      <c r="E277" s="63">
        <v>0</v>
      </c>
      <c r="F277" s="64">
        <v>0</v>
      </c>
      <c r="G277" s="55">
        <v>0</v>
      </c>
    </row>
    <row r="278" spans="1:7" s="34" customFormat="1" x14ac:dyDescent="0.2">
      <c r="A278" s="11" t="s">
        <v>364</v>
      </c>
      <c r="B278" s="10">
        <v>0</v>
      </c>
      <c r="C278" s="45">
        <f t="shared" si="45"/>
        <v>0</v>
      </c>
      <c r="D278" s="46">
        <f t="shared" si="44"/>
        <v>0</v>
      </c>
      <c r="E278" s="63">
        <f t="shared" si="48"/>
        <v>0</v>
      </c>
      <c r="F278" s="55">
        <v>0</v>
      </c>
      <c r="G278" s="55">
        <v>0</v>
      </c>
    </row>
    <row r="279" spans="1:7" s="34" customFormat="1" x14ac:dyDescent="0.2">
      <c r="A279" s="11" t="s">
        <v>340</v>
      </c>
      <c r="B279" s="44">
        <v>1.3</v>
      </c>
      <c r="C279" s="45">
        <f t="shared" si="45"/>
        <v>253.5</v>
      </c>
      <c r="D279" s="46">
        <f t="shared" si="44"/>
        <v>202.8</v>
      </c>
      <c r="E279" s="63">
        <v>2.4500000000000002</v>
      </c>
      <c r="F279" s="55">
        <v>284</v>
      </c>
      <c r="G279" s="55">
        <v>350</v>
      </c>
    </row>
    <row r="280" spans="1:7" s="34" customFormat="1" x14ac:dyDescent="0.2">
      <c r="A280" s="11" t="s">
        <v>443</v>
      </c>
      <c r="B280" s="44">
        <v>0</v>
      </c>
      <c r="C280" s="10">
        <v>0</v>
      </c>
      <c r="D280" s="65">
        <v>0</v>
      </c>
      <c r="E280" s="63">
        <v>0.14000000000000001</v>
      </c>
      <c r="F280" s="55">
        <v>13</v>
      </c>
      <c r="G280" s="55">
        <v>9</v>
      </c>
    </row>
    <row r="281" spans="1:7" s="34" customFormat="1" x14ac:dyDescent="0.2">
      <c r="A281" s="11" t="s">
        <v>341</v>
      </c>
      <c r="B281" s="44">
        <v>7.84</v>
      </c>
      <c r="C281" s="45">
        <f>B281*195</f>
        <v>1528.8</v>
      </c>
      <c r="D281" s="46">
        <f>C281*80/100</f>
        <v>1223.04</v>
      </c>
      <c r="E281" s="63">
        <v>3.1</v>
      </c>
      <c r="F281" s="45">
        <v>158</v>
      </c>
      <c r="G281" s="55">
        <v>119</v>
      </c>
    </row>
    <row r="282" spans="1:7" s="34" customFormat="1" x14ac:dyDescent="0.2">
      <c r="A282" s="11" t="s">
        <v>342</v>
      </c>
      <c r="B282" s="44">
        <v>0.04</v>
      </c>
      <c r="C282" s="45">
        <f t="shared" si="45"/>
        <v>7.8</v>
      </c>
      <c r="D282" s="46">
        <f t="shared" si="44"/>
        <v>6.24</v>
      </c>
      <c r="E282" s="63">
        <v>0.51</v>
      </c>
      <c r="F282" s="55">
        <v>63</v>
      </c>
      <c r="G282" s="55">
        <v>123</v>
      </c>
    </row>
    <row r="283" spans="1:7" s="34" customFormat="1" x14ac:dyDescent="0.2">
      <c r="A283" s="11" t="s">
        <v>395</v>
      </c>
      <c r="B283" s="10">
        <v>0</v>
      </c>
      <c r="C283" s="45">
        <f t="shared" ref="C283" si="50">B283*195</f>
        <v>0</v>
      </c>
      <c r="D283" s="46">
        <f t="shared" ref="D283" si="51">C283*80/100</f>
        <v>0</v>
      </c>
      <c r="E283" s="63">
        <v>0.74</v>
      </c>
      <c r="F283" s="55">
        <v>56</v>
      </c>
      <c r="G283" s="55">
        <v>43</v>
      </c>
    </row>
    <row r="284" spans="1:7" s="34" customFormat="1" x14ac:dyDescent="0.2">
      <c r="A284" s="11" t="s">
        <v>343</v>
      </c>
      <c r="B284" s="44">
        <v>1.1420999999999999</v>
      </c>
      <c r="C284" s="45">
        <f t="shared" si="45"/>
        <v>222.70949999999999</v>
      </c>
      <c r="D284" s="46">
        <f t="shared" si="44"/>
        <v>178.16759999999999</v>
      </c>
      <c r="E284" s="63">
        <v>1.1000000000000001</v>
      </c>
      <c r="F284" s="55">
        <v>94</v>
      </c>
      <c r="G284" s="55">
        <v>253</v>
      </c>
    </row>
    <row r="285" spans="1:7" s="34" customFormat="1" x14ac:dyDescent="0.2">
      <c r="A285" s="11" t="s">
        <v>344</v>
      </c>
      <c r="B285" s="44">
        <v>9.26</v>
      </c>
      <c r="C285" s="45">
        <f t="shared" si="45"/>
        <v>1805.7</v>
      </c>
      <c r="D285" s="46">
        <f t="shared" si="44"/>
        <v>1444.56</v>
      </c>
      <c r="E285" s="63">
        <v>3.37</v>
      </c>
      <c r="F285" s="55">
        <v>259</v>
      </c>
      <c r="G285" s="55">
        <v>171</v>
      </c>
    </row>
    <row r="286" spans="1:7" s="34" customFormat="1" x14ac:dyDescent="0.2">
      <c r="A286" s="11" t="s">
        <v>426</v>
      </c>
      <c r="B286" s="44">
        <v>4.83</v>
      </c>
      <c r="C286" s="45">
        <f t="shared" si="45"/>
        <v>941.85</v>
      </c>
      <c r="D286" s="46">
        <f t="shared" si="44"/>
        <v>753.48</v>
      </c>
      <c r="E286" s="63">
        <v>0.03</v>
      </c>
      <c r="F286" s="45">
        <v>2</v>
      </c>
      <c r="G286" s="55">
        <v>1</v>
      </c>
    </row>
    <row r="287" spans="1:7" s="34" customFormat="1" x14ac:dyDescent="0.2">
      <c r="A287" s="11" t="s">
        <v>371</v>
      </c>
      <c r="B287" s="44">
        <v>4.24</v>
      </c>
      <c r="C287" s="45">
        <f>B287*195</f>
        <v>826.80000000000007</v>
      </c>
      <c r="D287" s="46">
        <f>C287*80/100</f>
        <v>661.44</v>
      </c>
      <c r="E287" s="63">
        <v>0.76</v>
      </c>
      <c r="F287" s="45">
        <v>52</v>
      </c>
      <c r="G287" s="55">
        <v>5</v>
      </c>
    </row>
    <row r="288" spans="1:7" s="34" customFormat="1" x14ac:dyDescent="0.2">
      <c r="A288" s="11" t="s">
        <v>386</v>
      </c>
      <c r="B288" s="10">
        <v>0</v>
      </c>
      <c r="C288" s="45">
        <f t="shared" ref="C288" si="52">B288*195</f>
        <v>0</v>
      </c>
      <c r="D288" s="46">
        <f t="shared" ref="D288" si="53">C288*80/100</f>
        <v>0</v>
      </c>
      <c r="E288" s="63">
        <v>0</v>
      </c>
      <c r="F288" s="45">
        <v>0</v>
      </c>
      <c r="G288" s="55">
        <v>0</v>
      </c>
    </row>
    <row r="289" spans="1:7" s="43" customFormat="1" x14ac:dyDescent="0.2">
      <c r="A289" s="11" t="s">
        <v>411</v>
      </c>
      <c r="B289" s="63">
        <v>2.62</v>
      </c>
      <c r="C289" s="45">
        <f>B289*195</f>
        <v>510.90000000000003</v>
      </c>
      <c r="D289" s="46">
        <f>C289*80/100</f>
        <v>408.72</v>
      </c>
      <c r="E289" s="63">
        <v>0</v>
      </c>
      <c r="F289" s="45">
        <v>0</v>
      </c>
      <c r="G289" s="64">
        <v>0</v>
      </c>
    </row>
    <row r="290" spans="1:7" s="34" customFormat="1" x14ac:dyDescent="0.2">
      <c r="A290" s="11" t="s">
        <v>345</v>
      </c>
      <c r="B290" s="10">
        <v>0</v>
      </c>
      <c r="C290" s="45">
        <f>B290*230</f>
        <v>0</v>
      </c>
      <c r="D290" s="46">
        <f>C290*80/100</f>
        <v>0</v>
      </c>
      <c r="E290" s="63">
        <v>5.54</v>
      </c>
      <c r="F290" s="55">
        <v>1063</v>
      </c>
      <c r="G290" s="55">
        <v>1886</v>
      </c>
    </row>
    <row r="291" spans="1:7" s="34" customFormat="1" x14ac:dyDescent="0.2">
      <c r="A291" s="11" t="s">
        <v>372</v>
      </c>
      <c r="B291" s="10">
        <v>0</v>
      </c>
      <c r="C291" s="45">
        <f>B291*120</f>
        <v>0</v>
      </c>
      <c r="D291" s="46">
        <f t="shared" si="44"/>
        <v>0</v>
      </c>
      <c r="E291" s="63">
        <v>0.17</v>
      </c>
      <c r="F291" s="55">
        <v>20</v>
      </c>
      <c r="G291" s="55">
        <v>14</v>
      </c>
    </row>
    <row r="292" spans="1:7" s="34" customFormat="1" x14ac:dyDescent="0.2">
      <c r="A292" s="11" t="s">
        <v>373</v>
      </c>
      <c r="B292" s="10">
        <v>0</v>
      </c>
      <c r="C292" s="45">
        <f t="shared" ref="C292" si="54">B292*230</f>
        <v>0</v>
      </c>
      <c r="D292" s="46">
        <f t="shared" si="44"/>
        <v>0</v>
      </c>
      <c r="E292" s="63">
        <v>11.91</v>
      </c>
      <c r="F292" s="55">
        <v>1518</v>
      </c>
      <c r="G292" s="55">
        <v>1814</v>
      </c>
    </row>
    <row r="293" spans="1:7" s="34" customFormat="1" x14ac:dyDescent="0.2">
      <c r="A293" s="11" t="s">
        <v>412</v>
      </c>
      <c r="B293" s="10">
        <v>0</v>
      </c>
      <c r="C293" s="45">
        <f>B293*230</f>
        <v>0</v>
      </c>
      <c r="D293" s="46">
        <f t="shared" ref="D293" si="55">C293*80/100</f>
        <v>0</v>
      </c>
      <c r="E293" s="63">
        <v>0</v>
      </c>
      <c r="F293" s="55">
        <v>0</v>
      </c>
      <c r="G293" s="55">
        <v>0</v>
      </c>
    </row>
    <row r="294" spans="1:7" s="34" customFormat="1" x14ac:dyDescent="0.2">
      <c r="A294" s="72" t="s">
        <v>346</v>
      </c>
      <c r="B294" s="66">
        <v>0</v>
      </c>
      <c r="C294" s="56">
        <f t="shared" ref="C294:C304" si="56">B294*195</f>
        <v>0</v>
      </c>
      <c r="D294" s="57">
        <f t="shared" si="44"/>
        <v>0</v>
      </c>
      <c r="E294" s="63">
        <v>1.94</v>
      </c>
      <c r="F294" s="69">
        <v>1821</v>
      </c>
      <c r="G294" s="55">
        <v>1560</v>
      </c>
    </row>
    <row r="295" spans="1:7" s="34" customFormat="1" x14ac:dyDescent="0.2">
      <c r="A295" s="72" t="s">
        <v>347</v>
      </c>
      <c r="B295" s="44">
        <v>0.29120000000000001</v>
      </c>
      <c r="C295" s="56">
        <f t="shared" si="56"/>
        <v>56.784000000000006</v>
      </c>
      <c r="D295" s="57">
        <f t="shared" si="44"/>
        <v>45.427199999999999</v>
      </c>
      <c r="E295" s="63">
        <v>3.65</v>
      </c>
      <c r="F295" s="69">
        <v>230</v>
      </c>
      <c r="G295" s="55">
        <v>303</v>
      </c>
    </row>
    <row r="296" spans="1:7" s="34" customFormat="1" x14ac:dyDescent="0.2">
      <c r="A296" s="11" t="s">
        <v>348</v>
      </c>
      <c r="B296" s="10">
        <v>0</v>
      </c>
      <c r="C296" s="45">
        <f t="shared" si="56"/>
        <v>0</v>
      </c>
      <c r="D296" s="46">
        <f>C296*80/100</f>
        <v>0</v>
      </c>
      <c r="E296" s="63">
        <f t="shared" si="48"/>
        <v>0</v>
      </c>
      <c r="F296" s="55">
        <v>0</v>
      </c>
      <c r="G296" s="55">
        <f t="shared" si="49"/>
        <v>0</v>
      </c>
    </row>
    <row r="297" spans="1:7" s="34" customFormat="1" x14ac:dyDescent="0.2">
      <c r="A297" s="11" t="s">
        <v>349</v>
      </c>
      <c r="B297" s="44">
        <v>6.3799999999999996E-2</v>
      </c>
      <c r="C297" s="45">
        <f t="shared" ref="C297:C298" si="57">B297*195</f>
        <v>12.440999999999999</v>
      </c>
      <c r="D297" s="46">
        <f t="shared" ref="D297:D298" si="58">C297*80/100</f>
        <v>9.9527999999999999</v>
      </c>
      <c r="E297" s="63">
        <v>0.65</v>
      </c>
      <c r="F297" s="45">
        <v>36</v>
      </c>
      <c r="G297" s="55">
        <v>29</v>
      </c>
    </row>
    <row r="298" spans="1:7" s="34" customFormat="1" x14ac:dyDescent="0.2">
      <c r="A298" s="11" t="s">
        <v>350</v>
      </c>
      <c r="B298" s="44">
        <v>16.87</v>
      </c>
      <c r="C298" s="45">
        <f t="shared" si="57"/>
        <v>3289.65</v>
      </c>
      <c r="D298" s="46">
        <f t="shared" si="58"/>
        <v>2631.72</v>
      </c>
      <c r="E298" s="63">
        <v>4.75</v>
      </c>
      <c r="F298" s="45">
        <v>252</v>
      </c>
      <c r="G298" s="55">
        <v>179</v>
      </c>
    </row>
    <row r="299" spans="1:7" s="34" customFormat="1" x14ac:dyDescent="0.2">
      <c r="A299" s="11" t="s">
        <v>351</v>
      </c>
      <c r="B299" s="44">
        <v>3.11</v>
      </c>
      <c r="C299" s="45">
        <f t="shared" si="56"/>
        <v>606.44999999999993</v>
      </c>
      <c r="D299" s="46">
        <f t="shared" si="44"/>
        <v>485.15999999999991</v>
      </c>
      <c r="E299" s="63">
        <v>0.17</v>
      </c>
      <c r="F299" s="45">
        <v>18</v>
      </c>
      <c r="G299" s="55">
        <v>13</v>
      </c>
    </row>
    <row r="300" spans="1:7" s="34" customFormat="1" x14ac:dyDescent="0.2">
      <c r="A300" s="11" t="s">
        <v>352</v>
      </c>
      <c r="B300" s="44">
        <v>2.29</v>
      </c>
      <c r="C300" s="45">
        <f t="shared" si="56"/>
        <v>446.55</v>
      </c>
      <c r="D300" s="46">
        <f t="shared" si="44"/>
        <v>357.24</v>
      </c>
      <c r="E300" s="63">
        <v>0.19</v>
      </c>
      <c r="F300" s="55">
        <v>16</v>
      </c>
      <c r="G300" s="55">
        <v>10</v>
      </c>
    </row>
    <row r="301" spans="1:7" s="34" customFormat="1" x14ac:dyDescent="0.2">
      <c r="A301" s="11" t="s">
        <v>353</v>
      </c>
      <c r="B301" s="44">
        <v>1.05</v>
      </c>
      <c r="C301" s="45">
        <f t="shared" si="56"/>
        <v>204.75</v>
      </c>
      <c r="D301" s="46">
        <f t="shared" si="44"/>
        <v>163.80000000000001</v>
      </c>
      <c r="E301" s="63">
        <f t="shared" si="48"/>
        <v>0</v>
      </c>
      <c r="F301" s="45">
        <v>0</v>
      </c>
      <c r="G301" s="55">
        <f t="shared" si="49"/>
        <v>0</v>
      </c>
    </row>
    <row r="302" spans="1:7" s="34" customFormat="1" x14ac:dyDescent="0.2">
      <c r="A302" s="11" t="s">
        <v>354</v>
      </c>
      <c r="B302" s="44">
        <v>1.67</v>
      </c>
      <c r="C302" s="45">
        <f t="shared" si="56"/>
        <v>325.64999999999998</v>
      </c>
      <c r="D302" s="46">
        <f t="shared" si="44"/>
        <v>260.52</v>
      </c>
      <c r="E302" s="63">
        <v>0.4</v>
      </c>
      <c r="F302" s="55">
        <v>49</v>
      </c>
      <c r="G302" s="55">
        <v>179</v>
      </c>
    </row>
    <row r="303" spans="1:7" s="34" customFormat="1" x14ac:dyDescent="0.2">
      <c r="A303" s="11" t="s">
        <v>355</v>
      </c>
      <c r="B303" s="44">
        <v>2.77</v>
      </c>
      <c r="C303" s="45">
        <f t="shared" si="56"/>
        <v>540.15</v>
      </c>
      <c r="D303" s="46">
        <f>C303*80/100</f>
        <v>432.12</v>
      </c>
      <c r="E303" s="63">
        <v>0</v>
      </c>
      <c r="F303" s="45">
        <v>0</v>
      </c>
      <c r="G303" s="55">
        <v>0</v>
      </c>
    </row>
    <row r="304" spans="1:7" s="34" customFormat="1" x14ac:dyDescent="0.2">
      <c r="A304" s="11" t="s">
        <v>374</v>
      </c>
      <c r="B304" s="44">
        <v>0</v>
      </c>
      <c r="C304" s="45">
        <f t="shared" si="56"/>
        <v>0</v>
      </c>
      <c r="D304" s="46">
        <f t="shared" si="44"/>
        <v>0</v>
      </c>
      <c r="E304" s="63">
        <v>2.81</v>
      </c>
      <c r="F304" s="55">
        <v>729</v>
      </c>
      <c r="G304" s="55">
        <v>543</v>
      </c>
    </row>
    <row r="305" spans="1:7" s="34" customFormat="1" x14ac:dyDescent="0.2">
      <c r="A305" s="11" t="s">
        <v>446</v>
      </c>
      <c r="B305" s="44">
        <v>0</v>
      </c>
      <c r="C305" s="45">
        <v>0</v>
      </c>
      <c r="D305" s="46">
        <v>0</v>
      </c>
      <c r="E305" s="63">
        <v>0.62</v>
      </c>
      <c r="F305" s="55">
        <v>33</v>
      </c>
      <c r="G305" s="55">
        <v>23</v>
      </c>
    </row>
    <row r="306" spans="1:7" s="34" customFormat="1" x14ac:dyDescent="0.2">
      <c r="A306" s="11" t="s">
        <v>375</v>
      </c>
      <c r="B306" s="44">
        <v>0</v>
      </c>
      <c r="C306" s="45">
        <f>B306*230</f>
        <v>0</v>
      </c>
      <c r="D306" s="46">
        <f>C306*80/100</f>
        <v>0</v>
      </c>
      <c r="E306" s="63">
        <v>4.3</v>
      </c>
      <c r="F306" s="55">
        <v>891</v>
      </c>
      <c r="G306" s="55">
        <v>1605</v>
      </c>
    </row>
    <row r="307" spans="1:7" s="34" customFormat="1" x14ac:dyDescent="0.2">
      <c r="A307" s="11" t="s">
        <v>451</v>
      </c>
      <c r="B307" s="44">
        <v>0</v>
      </c>
      <c r="C307" s="45">
        <v>0</v>
      </c>
      <c r="D307" s="46">
        <v>0</v>
      </c>
      <c r="E307" s="63">
        <v>0.16</v>
      </c>
      <c r="F307" s="55">
        <v>20</v>
      </c>
      <c r="G307" s="55">
        <v>14</v>
      </c>
    </row>
    <row r="308" spans="1:7" s="34" customFormat="1" x14ac:dyDescent="0.2">
      <c r="A308" s="11" t="s">
        <v>376</v>
      </c>
      <c r="B308" s="10">
        <v>0</v>
      </c>
      <c r="C308" s="45">
        <f>B308*230</f>
        <v>0</v>
      </c>
      <c r="D308" s="46">
        <f>C308*80/100</f>
        <v>0</v>
      </c>
      <c r="E308" s="63">
        <v>0.56999999999999995</v>
      </c>
      <c r="F308" s="55">
        <v>25</v>
      </c>
      <c r="G308" s="55">
        <v>22</v>
      </c>
    </row>
    <row r="309" spans="1:7" s="34" customFormat="1" x14ac:dyDescent="0.2">
      <c r="A309" s="11" t="s">
        <v>356</v>
      </c>
      <c r="B309" s="10">
        <v>0.48470000000000002</v>
      </c>
      <c r="C309" s="45">
        <f>B309*195</f>
        <v>94.516500000000008</v>
      </c>
      <c r="D309" s="46">
        <f t="shared" si="44"/>
        <v>75.613200000000006</v>
      </c>
      <c r="E309" s="63">
        <v>6.14</v>
      </c>
      <c r="F309" s="55">
        <v>692</v>
      </c>
      <c r="G309" s="55">
        <v>444</v>
      </c>
    </row>
    <row r="310" spans="1:7" s="34" customFormat="1" x14ac:dyDescent="0.2">
      <c r="A310" s="11" t="s">
        <v>357</v>
      </c>
      <c r="B310" s="44">
        <v>25.24</v>
      </c>
      <c r="C310" s="45">
        <f>B310*195</f>
        <v>4921.7999999999993</v>
      </c>
      <c r="D310" s="46">
        <f t="shared" si="44"/>
        <v>3937.4399999999996</v>
      </c>
      <c r="E310" s="63">
        <v>5.52</v>
      </c>
      <c r="F310" s="22">
        <v>536</v>
      </c>
      <c r="G310" s="55">
        <v>380</v>
      </c>
    </row>
    <row r="311" spans="1:7" s="34" customFormat="1" x14ac:dyDescent="0.2">
      <c r="A311" s="75" t="s">
        <v>358</v>
      </c>
      <c r="B311" s="67">
        <v>0</v>
      </c>
      <c r="C311" s="45">
        <f t="shared" ref="C311" si="59">B311*195</f>
        <v>0</v>
      </c>
      <c r="D311" s="46">
        <f t="shared" ref="D311" si="60">C311*80/100</f>
        <v>0</v>
      </c>
      <c r="E311" s="70">
        <v>0.27</v>
      </c>
      <c r="F311" s="71">
        <v>18</v>
      </c>
      <c r="G311" s="71">
        <v>13</v>
      </c>
    </row>
    <row r="312" spans="1:7" x14ac:dyDescent="0.2">
      <c r="A312" s="11" t="s">
        <v>359</v>
      </c>
      <c r="B312" s="20">
        <f t="shared" ref="B312:G312" si="61">SUM(B267:B311)</f>
        <v>103.2551</v>
      </c>
      <c r="C312" s="24">
        <f t="shared" si="61"/>
        <v>20134.744499999997</v>
      </c>
      <c r="D312" s="25">
        <f t="shared" si="61"/>
        <v>16107.795599999998</v>
      </c>
      <c r="E312" s="20">
        <f t="shared" si="61"/>
        <v>80.729999999999976</v>
      </c>
      <c r="F312" s="21">
        <f t="shared" si="61"/>
        <v>11329</v>
      </c>
      <c r="G312" s="21">
        <f t="shared" si="61"/>
        <v>13680</v>
      </c>
    </row>
    <row r="313" spans="1:7" x14ac:dyDescent="0.2">
      <c r="A313" s="15" t="s">
        <v>360</v>
      </c>
      <c r="B313" s="23">
        <f>SUM(B312,B266)</f>
        <v>140.56540000000001</v>
      </c>
      <c r="C313" s="24">
        <f>C266+C312</f>
        <v>26900.398499999996</v>
      </c>
      <c r="D313" s="25">
        <f>D266+D312</f>
        <v>21520.318799999997</v>
      </c>
      <c r="E313" s="23">
        <f>E266+E312</f>
        <v>166.32999999999996</v>
      </c>
      <c r="F313" s="24">
        <f>F266+F312</f>
        <v>19688.82</v>
      </c>
      <c r="G313" s="24">
        <f>SUM(G266,G312)</f>
        <v>19504.099999999999</v>
      </c>
    </row>
    <row r="314" spans="1:7" x14ac:dyDescent="0.2">
      <c r="A314" s="16" t="s">
        <v>399</v>
      </c>
      <c r="B314" s="26">
        <f t="shared" ref="B314:G314" si="62">SUM(B313,B208)</f>
        <v>5656.9380999999994</v>
      </c>
      <c r="C314" s="27">
        <f t="shared" si="62"/>
        <v>719918.61600000004</v>
      </c>
      <c r="D314" s="25">
        <f t="shared" si="62"/>
        <v>506633.07104999979</v>
      </c>
      <c r="E314" s="26">
        <f t="shared" si="62"/>
        <v>5350.0159999999978</v>
      </c>
      <c r="F314" s="27">
        <f t="shared" si="62"/>
        <v>506971.75</v>
      </c>
      <c r="G314" s="27">
        <f t="shared" si="62"/>
        <v>357470</v>
      </c>
    </row>
    <row r="315" spans="1:7" x14ac:dyDescent="0.2">
      <c r="A315" s="12"/>
      <c r="B315" s="14"/>
      <c r="C315" s="14"/>
      <c r="D315" s="14"/>
      <c r="E315" s="13"/>
      <c r="F315" s="14"/>
      <c r="G315" s="14"/>
    </row>
    <row r="316" spans="1:7" x14ac:dyDescent="0.2">
      <c r="A316" s="17" t="s">
        <v>203</v>
      </c>
      <c r="B316" s="13"/>
      <c r="C316" s="14"/>
      <c r="D316" s="14"/>
      <c r="E316" s="13"/>
      <c r="F316" s="13"/>
      <c r="G316" s="22"/>
    </row>
    <row r="317" spans="1:7" x14ac:dyDescent="0.2">
      <c r="A317" s="17" t="s">
        <v>204</v>
      </c>
      <c r="B317" s="14"/>
      <c r="C317" s="14"/>
      <c r="D317" s="14"/>
      <c r="E317" s="13"/>
      <c r="F317" s="14"/>
      <c r="G317" s="14"/>
    </row>
    <row r="318" spans="1:7" x14ac:dyDescent="0.2">
      <c r="A318" s="17" t="s">
        <v>197</v>
      </c>
      <c r="B318" s="14"/>
      <c r="C318" s="14"/>
      <c r="D318" s="14"/>
      <c r="E318" s="13"/>
      <c r="F318" s="14"/>
      <c r="G318" s="14"/>
    </row>
    <row r="319" spans="1:7" x14ac:dyDescent="0.2">
      <c r="A319" s="17" t="s">
        <v>198</v>
      </c>
      <c r="B319" s="14"/>
      <c r="C319" s="14"/>
      <c r="D319" s="14"/>
      <c r="E319" s="13"/>
      <c r="F319" s="14"/>
      <c r="G319" s="14"/>
    </row>
    <row r="320" spans="1:7" s="34" customFormat="1" x14ac:dyDescent="0.2">
      <c r="A320" s="11" t="s">
        <v>199</v>
      </c>
      <c r="B320" s="20">
        <v>91.65</v>
      </c>
      <c r="C320" s="21">
        <f>B320*140</f>
        <v>12831</v>
      </c>
      <c r="D320" s="48">
        <f>C320*70/100</f>
        <v>8981.7000000000007</v>
      </c>
      <c r="E320" s="20">
        <v>64.959999999999994</v>
      </c>
      <c r="F320" s="21">
        <v>8207.49</v>
      </c>
      <c r="G320" s="21">
        <v>5302.44</v>
      </c>
    </row>
    <row r="321" spans="1:7" x14ac:dyDescent="0.2">
      <c r="A321" s="9"/>
      <c r="B321" s="19"/>
      <c r="C321" s="19"/>
      <c r="D321" s="19"/>
      <c r="E321" s="10"/>
      <c r="F321" s="19"/>
      <c r="G321" s="19"/>
    </row>
    <row r="322" spans="1:7" x14ac:dyDescent="0.2">
      <c r="A322" s="12" t="s">
        <v>205</v>
      </c>
      <c r="B322" s="13"/>
      <c r="C322" s="14"/>
      <c r="D322" s="14"/>
      <c r="E322" s="13"/>
      <c r="F322" s="14"/>
      <c r="G322" s="14"/>
    </row>
    <row r="323" spans="1:7" x14ac:dyDescent="0.2">
      <c r="A323" s="76" t="s">
        <v>456</v>
      </c>
      <c r="B323" s="14"/>
      <c r="C323" s="14"/>
      <c r="D323" s="14"/>
      <c r="E323" s="13"/>
      <c r="F323" s="14"/>
      <c r="G323" s="14"/>
    </row>
  </sheetData>
  <mergeCells count="2">
    <mergeCell ref="C1:D1"/>
    <mergeCell ref="F1:G1"/>
  </mergeCells>
  <printOptions horizontalCentered="1" gridLines="1"/>
  <pageMargins left="0.11811023622047245" right="0.11811023622047245" top="0.47244094488188981" bottom="0.35433070866141736" header="0.23622047244094491" footer="0.15748031496062992"/>
  <pageSetup paperSize="9" orientation="portrait" r:id="rId1"/>
  <headerFooter>
    <oddHeader>&amp;C&amp;"Times New Roman,Corsivo"Anbau- und Produktionszahlen der D.O.C. und I.G.T. Weine Südtirols</oddHeader>
    <oddFooter>&amp;L&amp;"Times New Roman,Normale"&amp;10ODC_STAT_02_2023_AV_STAT&amp;R&amp;"Times New Roman,Normale"&amp;P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3"/>
  <sheetViews>
    <sheetView tabSelected="1" zoomScale="120" zoomScaleNormal="120" workbookViewId="0">
      <pane ySplit="2" topLeftCell="A3" activePane="bottomLeft" state="frozen"/>
      <selection pane="bottomLeft"/>
    </sheetView>
  </sheetViews>
  <sheetFormatPr baseColWidth="10" defaultRowHeight="12" x14ac:dyDescent="0.2"/>
  <cols>
    <col min="1" max="1" width="46" style="18" customWidth="1"/>
    <col min="2" max="2" width="10.28515625" style="18" customWidth="1"/>
    <col min="3" max="4" width="8.5703125" style="18" customWidth="1"/>
    <col min="5" max="5" width="10.28515625" style="18" customWidth="1"/>
    <col min="6" max="7" width="8.5703125" style="18" customWidth="1"/>
    <col min="8" max="16384" width="11.42578125" style="1"/>
  </cols>
  <sheetData>
    <row r="1" spans="1:7" ht="35.25" customHeight="1" x14ac:dyDescent="0.2">
      <c r="A1" s="2"/>
      <c r="B1" s="3"/>
      <c r="C1" s="79" t="s">
        <v>0</v>
      </c>
      <c r="D1" s="79"/>
      <c r="E1" s="4"/>
      <c r="F1" s="80" t="s">
        <v>454</v>
      </c>
      <c r="G1" s="80"/>
    </row>
    <row r="2" spans="1:7" ht="48" customHeight="1" x14ac:dyDescent="0.2">
      <c r="A2" s="5" t="s">
        <v>207</v>
      </c>
      <c r="B2" s="6" t="s">
        <v>1</v>
      </c>
      <c r="C2" s="7" t="s">
        <v>2</v>
      </c>
      <c r="D2" s="8" t="s">
        <v>3</v>
      </c>
      <c r="E2" s="6" t="s">
        <v>383</v>
      </c>
      <c r="F2" s="7" t="s">
        <v>2</v>
      </c>
      <c r="G2" s="7" t="s">
        <v>3</v>
      </c>
    </row>
    <row r="3" spans="1:7" s="34" customFormat="1" x14ac:dyDescent="0.2">
      <c r="A3" s="9" t="s">
        <v>4</v>
      </c>
      <c r="B3" s="44">
        <v>85.49</v>
      </c>
      <c r="C3" s="45">
        <f>B3*125</f>
        <v>10686.25</v>
      </c>
      <c r="D3" s="46">
        <f>C3*70/100</f>
        <v>7480.375</v>
      </c>
      <c r="E3" s="44">
        <v>19.28</v>
      </c>
      <c r="F3" s="55">
        <v>1867.36</v>
      </c>
      <c r="G3" s="55">
        <v>1187</v>
      </c>
    </row>
    <row r="4" spans="1:7" s="34" customFormat="1" x14ac:dyDescent="0.2">
      <c r="A4" s="9" t="s">
        <v>5</v>
      </c>
      <c r="B4" s="10">
        <v>0</v>
      </c>
      <c r="C4" s="45">
        <v>0</v>
      </c>
      <c r="D4" s="46">
        <v>0</v>
      </c>
      <c r="E4" s="44">
        <v>8.48</v>
      </c>
      <c r="F4" s="55">
        <v>732.56</v>
      </c>
      <c r="G4" s="55">
        <v>512</v>
      </c>
    </row>
    <row r="5" spans="1:7" s="34" customFormat="1" x14ac:dyDescent="0.2">
      <c r="A5" s="9" t="s">
        <v>6</v>
      </c>
      <c r="B5" s="10">
        <v>0</v>
      </c>
      <c r="C5" s="45">
        <v>0</v>
      </c>
      <c r="D5" s="46">
        <v>0</v>
      </c>
      <c r="E5" s="44">
        <v>16.71</v>
      </c>
      <c r="F5" s="55">
        <v>1442.6</v>
      </c>
      <c r="G5" s="55">
        <v>1010</v>
      </c>
    </row>
    <row r="6" spans="1:7" s="34" customFormat="1" x14ac:dyDescent="0.2">
      <c r="A6" s="9" t="s">
        <v>7</v>
      </c>
      <c r="B6" s="10">
        <v>0</v>
      </c>
      <c r="C6" s="45">
        <v>0</v>
      </c>
      <c r="D6" s="46">
        <v>0</v>
      </c>
      <c r="E6" s="44">
        <v>0</v>
      </c>
      <c r="F6" s="55">
        <v>0</v>
      </c>
      <c r="G6" s="55">
        <v>0</v>
      </c>
    </row>
    <row r="7" spans="1:7" s="34" customFormat="1" x14ac:dyDescent="0.2">
      <c r="A7" s="9" t="s">
        <v>8</v>
      </c>
      <c r="B7" s="10">
        <v>0</v>
      </c>
      <c r="C7" s="45">
        <v>0</v>
      </c>
      <c r="D7" s="46">
        <v>0</v>
      </c>
      <c r="E7" s="44">
        <v>5.91</v>
      </c>
      <c r="F7" s="55">
        <v>488.14</v>
      </c>
      <c r="G7" s="55">
        <v>340</v>
      </c>
    </row>
    <row r="8" spans="1:7" s="34" customFormat="1" x14ac:dyDescent="0.2">
      <c r="A8" s="11" t="s">
        <v>4</v>
      </c>
      <c r="B8" s="20">
        <f t="shared" ref="B8:F8" si="0">SUM(B3:B7)</f>
        <v>85.49</v>
      </c>
      <c r="C8" s="21">
        <f t="shared" si="0"/>
        <v>10686.25</v>
      </c>
      <c r="D8" s="48">
        <f t="shared" si="0"/>
        <v>7480.375</v>
      </c>
      <c r="E8" s="60">
        <f t="shared" si="0"/>
        <v>50.379999999999995</v>
      </c>
      <c r="F8" s="61">
        <f t="shared" si="0"/>
        <v>4530.66</v>
      </c>
      <c r="G8" s="61">
        <f>SUM(G3:G7)</f>
        <v>3049</v>
      </c>
    </row>
    <row r="9" spans="1:7" s="34" customFormat="1" x14ac:dyDescent="0.2">
      <c r="A9" s="11"/>
      <c r="B9" s="36"/>
      <c r="C9" s="28"/>
      <c r="D9" s="37"/>
      <c r="E9" s="38"/>
      <c r="F9" s="28"/>
      <c r="G9" s="32"/>
    </row>
    <row r="10" spans="1:7" s="34" customFormat="1" x14ac:dyDescent="0.2">
      <c r="A10" s="9" t="s">
        <v>9</v>
      </c>
      <c r="B10" s="44">
        <v>3.44</v>
      </c>
      <c r="C10" s="45">
        <f>B10*140</f>
        <v>481.59999999999997</v>
      </c>
      <c r="D10" s="46">
        <f>C10*70/100</f>
        <v>337.12</v>
      </c>
      <c r="E10" s="44">
        <v>62.51</v>
      </c>
      <c r="F10" s="55">
        <v>7859.93</v>
      </c>
      <c r="G10" s="55">
        <v>5042</v>
      </c>
    </row>
    <row r="11" spans="1:7" s="34" customFormat="1" x14ac:dyDescent="0.2">
      <c r="A11" s="9" t="s">
        <v>10</v>
      </c>
      <c r="B11" s="44">
        <v>268.13</v>
      </c>
      <c r="C11" s="45">
        <f>B11*140</f>
        <v>37538.199999999997</v>
      </c>
      <c r="D11" s="46">
        <f>C11*70/100</f>
        <v>26276.74</v>
      </c>
      <c r="E11" s="44">
        <v>52.99</v>
      </c>
      <c r="F11" s="55">
        <v>6100.94</v>
      </c>
      <c r="G11" s="55">
        <v>4235</v>
      </c>
    </row>
    <row r="12" spans="1:7" s="34" customFormat="1" x14ac:dyDescent="0.2">
      <c r="A12" s="9" t="s">
        <v>11</v>
      </c>
      <c r="B12" s="10">
        <v>0</v>
      </c>
      <c r="C12" s="45">
        <v>0</v>
      </c>
      <c r="D12" s="46">
        <v>0</v>
      </c>
      <c r="E12" s="44">
        <v>87.15</v>
      </c>
      <c r="F12" s="55">
        <v>10018.299999999999</v>
      </c>
      <c r="G12" s="55">
        <v>6883</v>
      </c>
    </row>
    <row r="13" spans="1:7" s="34" customFormat="1" x14ac:dyDescent="0.2">
      <c r="A13" s="9" t="s">
        <v>12</v>
      </c>
      <c r="B13" s="10">
        <v>0</v>
      </c>
      <c r="C13" s="45">
        <v>0</v>
      </c>
      <c r="D13" s="46">
        <v>0</v>
      </c>
      <c r="E13" s="44">
        <v>4.8499999999999996</v>
      </c>
      <c r="F13" s="55">
        <v>543.74</v>
      </c>
      <c r="G13" s="55">
        <v>375</v>
      </c>
    </row>
    <row r="14" spans="1:7" s="34" customFormat="1" x14ac:dyDescent="0.2">
      <c r="A14" s="9" t="s">
        <v>13</v>
      </c>
      <c r="B14" s="10">
        <v>0</v>
      </c>
      <c r="C14" s="45">
        <v>0</v>
      </c>
      <c r="D14" s="46">
        <v>0</v>
      </c>
      <c r="E14" s="44">
        <v>38.880000000000003</v>
      </c>
      <c r="F14" s="55">
        <v>4648.5</v>
      </c>
      <c r="G14" s="55">
        <v>3302</v>
      </c>
    </row>
    <row r="15" spans="1:7" s="34" customFormat="1" x14ac:dyDescent="0.2">
      <c r="A15" s="9" t="s">
        <v>14</v>
      </c>
      <c r="B15" s="10">
        <v>0</v>
      </c>
      <c r="C15" s="45">
        <v>0</v>
      </c>
      <c r="D15" s="46">
        <v>0</v>
      </c>
      <c r="E15" s="44">
        <v>6.98</v>
      </c>
      <c r="F15" s="55">
        <v>588.67999999999995</v>
      </c>
      <c r="G15" s="55">
        <v>500</v>
      </c>
    </row>
    <row r="16" spans="1:7" s="34" customFormat="1" x14ac:dyDescent="0.2">
      <c r="A16" s="11" t="s">
        <v>15</v>
      </c>
      <c r="B16" s="20">
        <f t="shared" ref="B16:D16" si="1">SUM(B10:B15)</f>
        <v>271.57</v>
      </c>
      <c r="C16" s="21">
        <f t="shared" si="1"/>
        <v>38019.799999999996</v>
      </c>
      <c r="D16" s="48">
        <f t="shared" si="1"/>
        <v>26613.86</v>
      </c>
      <c r="E16" s="20">
        <f t="shared" ref="E16:F16" si="2">SUM(E10:E15)</f>
        <v>253.35999999999999</v>
      </c>
      <c r="F16" s="21">
        <f t="shared" si="2"/>
        <v>29760.09</v>
      </c>
      <c r="G16" s="21">
        <f>SUM(G10:G15)</f>
        <v>20337</v>
      </c>
    </row>
    <row r="17" spans="1:7" s="34" customFormat="1" x14ac:dyDescent="0.2">
      <c r="A17" s="11"/>
      <c r="B17" s="36"/>
      <c r="C17" s="28"/>
      <c r="D17" s="37"/>
      <c r="E17" s="36"/>
      <c r="F17" s="28"/>
      <c r="G17" s="28"/>
    </row>
    <row r="18" spans="1:7" s="34" customFormat="1" x14ac:dyDescent="0.2">
      <c r="A18" s="9" t="s">
        <v>16</v>
      </c>
      <c r="B18" s="44">
        <v>55.83</v>
      </c>
      <c r="C18" s="45">
        <f>B18*125</f>
        <v>6978.75</v>
      </c>
      <c r="D18" s="46">
        <f>C18*70/100</f>
        <v>4885.125</v>
      </c>
      <c r="E18" s="44">
        <v>54.23</v>
      </c>
      <c r="F18" s="55">
        <v>6100.93</v>
      </c>
      <c r="G18" s="55">
        <v>4149</v>
      </c>
    </row>
    <row r="19" spans="1:7" s="34" customFormat="1" x14ac:dyDescent="0.2">
      <c r="A19" s="9" t="s">
        <v>17</v>
      </c>
      <c r="B19" s="44">
        <v>94.55</v>
      </c>
      <c r="C19" s="45">
        <f>B19*125</f>
        <v>11818.75</v>
      </c>
      <c r="D19" s="46">
        <f>C19*70/100</f>
        <v>8273.125</v>
      </c>
      <c r="E19" s="44">
        <v>76.680000000000007</v>
      </c>
      <c r="F19" s="55">
        <v>8774.69</v>
      </c>
      <c r="G19" s="55">
        <v>6226</v>
      </c>
    </row>
    <row r="20" spans="1:7" s="34" customFormat="1" x14ac:dyDescent="0.2">
      <c r="A20" s="11" t="s">
        <v>460</v>
      </c>
      <c r="B20" s="20">
        <f t="shared" ref="B20:F20" si="3">SUM(B18:B19)</f>
        <v>150.38</v>
      </c>
      <c r="C20" s="21">
        <f t="shared" si="3"/>
        <v>18797.5</v>
      </c>
      <c r="D20" s="48">
        <f t="shared" si="3"/>
        <v>13158.25</v>
      </c>
      <c r="E20" s="60">
        <f t="shared" si="3"/>
        <v>130.91</v>
      </c>
      <c r="F20" s="61">
        <f t="shared" si="3"/>
        <v>14875.62</v>
      </c>
      <c r="G20" s="21">
        <f>SUM(G18:G19)</f>
        <v>10375</v>
      </c>
    </row>
    <row r="21" spans="1:7" s="34" customFormat="1" x14ac:dyDescent="0.2">
      <c r="A21" s="11"/>
      <c r="B21" s="36"/>
      <c r="C21" s="28"/>
      <c r="D21" s="37"/>
      <c r="E21" s="38"/>
      <c r="F21" s="29"/>
      <c r="G21" s="28"/>
    </row>
    <row r="22" spans="1:7" s="34" customFormat="1" x14ac:dyDescent="0.2">
      <c r="A22" s="11" t="s">
        <v>18</v>
      </c>
      <c r="B22" s="54">
        <v>0</v>
      </c>
      <c r="C22" s="21">
        <f>B22*130</f>
        <v>0</v>
      </c>
      <c r="D22" s="48">
        <f>C22*70/100</f>
        <v>0</v>
      </c>
      <c r="E22" s="54">
        <v>0.45</v>
      </c>
      <c r="F22" s="58">
        <v>58.8</v>
      </c>
      <c r="G22" s="50">
        <v>40.9</v>
      </c>
    </row>
    <row r="23" spans="1:7" s="34" customFormat="1" x14ac:dyDescent="0.2">
      <c r="A23" s="11"/>
      <c r="B23" s="36"/>
      <c r="C23" s="28"/>
      <c r="D23" s="37"/>
      <c r="E23" s="36"/>
      <c r="F23" s="28"/>
      <c r="G23" s="28"/>
    </row>
    <row r="24" spans="1:7" s="34" customFormat="1" x14ac:dyDescent="0.2">
      <c r="A24" s="9" t="s">
        <v>19</v>
      </c>
      <c r="B24" s="10">
        <v>407.56</v>
      </c>
      <c r="C24" s="45">
        <f>B24*130</f>
        <v>52982.8</v>
      </c>
      <c r="D24" s="46">
        <f>C24*70/100</f>
        <v>37087.96</v>
      </c>
      <c r="E24" s="44">
        <v>445.65</v>
      </c>
      <c r="F24" s="55">
        <v>43479.71</v>
      </c>
      <c r="G24" s="55">
        <v>29611</v>
      </c>
    </row>
    <row r="25" spans="1:7" s="34" customFormat="1" x14ac:dyDescent="0.2">
      <c r="A25" s="12" t="s">
        <v>20</v>
      </c>
      <c r="B25" s="10">
        <v>0</v>
      </c>
      <c r="C25" s="45">
        <v>0</v>
      </c>
      <c r="D25" s="46">
        <v>0</v>
      </c>
      <c r="E25" s="44">
        <v>0</v>
      </c>
      <c r="F25" s="55">
        <v>0</v>
      </c>
      <c r="G25" s="55">
        <v>0</v>
      </c>
    </row>
    <row r="26" spans="1:7" s="34" customFormat="1" x14ac:dyDescent="0.2">
      <c r="A26" s="9" t="s">
        <v>21</v>
      </c>
      <c r="B26" s="10">
        <v>0</v>
      </c>
      <c r="C26" s="45">
        <v>0</v>
      </c>
      <c r="D26" s="46">
        <v>0</v>
      </c>
      <c r="E26" s="44">
        <v>61.16</v>
      </c>
      <c r="F26" s="55">
        <v>4603.5200000000004</v>
      </c>
      <c r="G26" s="55">
        <v>3181</v>
      </c>
    </row>
    <row r="27" spans="1:7" s="34" customFormat="1" x14ac:dyDescent="0.2">
      <c r="A27" s="9" t="s">
        <v>22</v>
      </c>
      <c r="B27" s="10">
        <v>0</v>
      </c>
      <c r="C27" s="45">
        <v>0</v>
      </c>
      <c r="D27" s="46">
        <v>0</v>
      </c>
      <c r="E27" s="44">
        <v>22.38</v>
      </c>
      <c r="F27" s="55">
        <v>2102.0100000000002</v>
      </c>
      <c r="G27" s="55">
        <v>1554</v>
      </c>
    </row>
    <row r="28" spans="1:7" s="34" customFormat="1" x14ac:dyDescent="0.2">
      <c r="A28" s="11" t="s">
        <v>23</v>
      </c>
      <c r="B28" s="20">
        <f t="shared" ref="B28:F28" si="4">SUM(B24:B27)</f>
        <v>407.56</v>
      </c>
      <c r="C28" s="21">
        <f t="shared" si="4"/>
        <v>52982.8</v>
      </c>
      <c r="D28" s="48">
        <f t="shared" si="4"/>
        <v>37087.96</v>
      </c>
      <c r="E28" s="20">
        <f t="shared" si="4"/>
        <v>529.18999999999994</v>
      </c>
      <c r="F28" s="21">
        <f t="shared" si="4"/>
        <v>50185.24</v>
      </c>
      <c r="G28" s="21">
        <f>SUM(G24:G27)</f>
        <v>34346</v>
      </c>
    </row>
    <row r="29" spans="1:7" s="34" customFormat="1" x14ac:dyDescent="0.2">
      <c r="A29" s="11"/>
      <c r="B29" s="36"/>
      <c r="C29" s="28"/>
      <c r="D29" s="37"/>
      <c r="E29" s="36"/>
      <c r="F29" s="28"/>
    </row>
    <row r="30" spans="1:7" s="34" customFormat="1" x14ac:dyDescent="0.2">
      <c r="A30" s="9" t="s">
        <v>24</v>
      </c>
      <c r="B30" s="44">
        <v>557.09</v>
      </c>
      <c r="C30" s="45">
        <f>B30*120</f>
        <v>66850.8</v>
      </c>
      <c r="D30" s="46">
        <f>C30*70/100</f>
        <v>46795.56</v>
      </c>
      <c r="E30" s="44">
        <v>529.07830000000001</v>
      </c>
      <c r="F30" s="55">
        <v>49327.92</v>
      </c>
      <c r="G30" s="55">
        <v>34399</v>
      </c>
    </row>
    <row r="31" spans="1:7" s="34" customFormat="1" x14ac:dyDescent="0.2">
      <c r="A31" s="9" t="s">
        <v>25</v>
      </c>
      <c r="B31" s="10">
        <v>0</v>
      </c>
      <c r="C31" s="45">
        <v>0</v>
      </c>
      <c r="D31" s="46">
        <v>0</v>
      </c>
      <c r="E31" s="44">
        <v>1.9772000000000001</v>
      </c>
      <c r="F31" s="55">
        <v>125.7</v>
      </c>
      <c r="G31" s="55">
        <v>51</v>
      </c>
    </row>
    <row r="32" spans="1:7" s="34" customFormat="1" x14ac:dyDescent="0.2">
      <c r="A32" s="9" t="s">
        <v>26</v>
      </c>
      <c r="B32" s="10">
        <v>0</v>
      </c>
      <c r="C32" s="45">
        <v>0</v>
      </c>
      <c r="D32" s="46">
        <v>0</v>
      </c>
      <c r="E32" s="44">
        <v>20.6357</v>
      </c>
      <c r="F32" s="55">
        <v>2132.08</v>
      </c>
      <c r="G32" s="55">
        <v>1483</v>
      </c>
    </row>
    <row r="33" spans="1:7" s="34" customFormat="1" x14ac:dyDescent="0.2">
      <c r="A33" s="9" t="s">
        <v>27</v>
      </c>
      <c r="B33" s="10">
        <v>0</v>
      </c>
      <c r="C33" s="45">
        <v>0</v>
      </c>
      <c r="D33" s="46">
        <v>0</v>
      </c>
      <c r="E33" s="44">
        <v>4.9137000000000004</v>
      </c>
      <c r="F33" s="55">
        <v>308.07</v>
      </c>
      <c r="G33" s="55">
        <v>188</v>
      </c>
    </row>
    <row r="34" spans="1:7" s="34" customFormat="1" x14ac:dyDescent="0.2">
      <c r="A34" s="11" t="s">
        <v>28</v>
      </c>
      <c r="B34" s="20">
        <f t="shared" ref="B34:D34" si="5">SUM(B30:B33)</f>
        <v>557.09</v>
      </c>
      <c r="C34" s="21">
        <f t="shared" si="5"/>
        <v>66850.8</v>
      </c>
      <c r="D34" s="48">
        <f t="shared" si="5"/>
        <v>46795.56</v>
      </c>
      <c r="E34" s="20">
        <f>SUM(E30:E33)</f>
        <v>556.60490000000004</v>
      </c>
      <c r="F34" s="21">
        <f>SUM(F30:F33)</f>
        <v>51893.77</v>
      </c>
      <c r="G34" s="21">
        <f>SUM(G30:G33)</f>
        <v>36121</v>
      </c>
    </row>
    <row r="35" spans="1:7" s="34" customFormat="1" x14ac:dyDescent="0.2">
      <c r="A35" s="11"/>
      <c r="B35" s="36"/>
      <c r="C35" s="28"/>
      <c r="D35" s="37"/>
      <c r="E35" s="36"/>
      <c r="F35" s="28"/>
      <c r="G35" s="28"/>
    </row>
    <row r="36" spans="1:7" s="34" customFormat="1" x14ac:dyDescent="0.2">
      <c r="A36" s="9" t="s">
        <v>29</v>
      </c>
      <c r="B36" s="44">
        <v>96.49</v>
      </c>
      <c r="C36" s="45">
        <f>B36*100</f>
        <v>9649</v>
      </c>
      <c r="D36" s="46">
        <f>C36*70/100</f>
        <v>6754.3</v>
      </c>
      <c r="E36" s="44">
        <v>84.5</v>
      </c>
      <c r="F36" s="55">
        <v>6961.44</v>
      </c>
      <c r="G36" s="55">
        <v>4801</v>
      </c>
    </row>
    <row r="37" spans="1:7" s="34" customFormat="1" x14ac:dyDescent="0.2">
      <c r="A37" s="9" t="s">
        <v>30</v>
      </c>
      <c r="B37" s="10">
        <v>0</v>
      </c>
      <c r="C37" s="45">
        <v>0</v>
      </c>
      <c r="D37" s="46">
        <v>0</v>
      </c>
      <c r="E37" s="44">
        <v>2.82</v>
      </c>
      <c r="F37" s="55">
        <v>172.69</v>
      </c>
      <c r="G37" s="55">
        <v>56</v>
      </c>
    </row>
    <row r="38" spans="1:7" s="34" customFormat="1" x14ac:dyDescent="0.2">
      <c r="A38" s="9" t="s">
        <v>420</v>
      </c>
      <c r="B38" s="10">
        <v>0</v>
      </c>
      <c r="C38" s="45">
        <v>0</v>
      </c>
      <c r="D38" s="46">
        <v>0</v>
      </c>
      <c r="E38" s="44">
        <v>1.04</v>
      </c>
      <c r="F38" s="55">
        <v>65.5</v>
      </c>
      <c r="G38" s="55">
        <v>45</v>
      </c>
    </row>
    <row r="39" spans="1:7" s="34" customFormat="1" x14ac:dyDescent="0.2">
      <c r="A39" s="72" t="s">
        <v>31</v>
      </c>
      <c r="B39" s="49">
        <f>B36</f>
        <v>96.49</v>
      </c>
      <c r="C39" s="52">
        <f>C36</f>
        <v>9649</v>
      </c>
      <c r="D39" s="53">
        <f>D36</f>
        <v>6754.3</v>
      </c>
      <c r="E39" s="62">
        <f>SUM(E36:E38)</f>
        <v>88.36</v>
      </c>
      <c r="F39" s="52">
        <f>SUM(F36:F38)</f>
        <v>7199.6299999999992</v>
      </c>
      <c r="G39" s="52">
        <f>SUM(G36:G38)</f>
        <v>4902</v>
      </c>
    </row>
    <row r="40" spans="1:7" s="34" customFormat="1" x14ac:dyDescent="0.2">
      <c r="A40" s="72"/>
      <c r="B40" s="41"/>
      <c r="C40" s="31"/>
      <c r="D40" s="40"/>
      <c r="E40" s="41"/>
      <c r="F40" s="31"/>
      <c r="G40" s="31"/>
    </row>
    <row r="41" spans="1:7" s="34" customFormat="1" x14ac:dyDescent="0.2">
      <c r="A41" s="9" t="s">
        <v>32</v>
      </c>
      <c r="B41" s="10">
        <v>20.71</v>
      </c>
      <c r="C41" s="45">
        <f>B41*120</f>
        <v>2485.2000000000003</v>
      </c>
      <c r="D41" s="46">
        <f>C41*70/100</f>
        <v>1739.6400000000003</v>
      </c>
      <c r="E41" s="44">
        <v>27.32</v>
      </c>
      <c r="F41" s="55">
        <v>2477.59</v>
      </c>
      <c r="G41" s="55">
        <v>1714</v>
      </c>
    </row>
    <row r="42" spans="1:7" s="34" customFormat="1" x14ac:dyDescent="0.2">
      <c r="A42" s="9" t="s">
        <v>33</v>
      </c>
      <c r="B42" s="10">
        <v>0</v>
      </c>
      <c r="C42" s="45">
        <v>0</v>
      </c>
      <c r="D42" s="46">
        <v>0</v>
      </c>
      <c r="E42" s="44">
        <v>2.2599999999999998</v>
      </c>
      <c r="F42" s="55">
        <v>236.81</v>
      </c>
      <c r="G42" s="55">
        <v>165</v>
      </c>
    </row>
    <row r="43" spans="1:7" s="34" customFormat="1" x14ac:dyDescent="0.2">
      <c r="A43" s="11" t="s">
        <v>32</v>
      </c>
      <c r="B43" s="49">
        <f t="shared" ref="B43:F43" si="6">SUM(B41:B42)</f>
        <v>20.71</v>
      </c>
      <c r="C43" s="50">
        <f t="shared" si="6"/>
        <v>2485.2000000000003</v>
      </c>
      <c r="D43" s="51">
        <f t="shared" si="6"/>
        <v>1739.6400000000003</v>
      </c>
      <c r="E43" s="60">
        <f t="shared" si="6"/>
        <v>29.58</v>
      </c>
      <c r="F43" s="21">
        <f t="shared" si="6"/>
        <v>2714.4</v>
      </c>
      <c r="G43" s="21">
        <f>SUM(G41:G42)</f>
        <v>1879</v>
      </c>
    </row>
    <row r="44" spans="1:7" s="34" customFormat="1" x14ac:dyDescent="0.2">
      <c r="A44" s="11"/>
      <c r="B44" s="39"/>
      <c r="C44" s="39"/>
      <c r="D44" s="42"/>
      <c r="E44" s="38"/>
      <c r="F44" s="28"/>
      <c r="G44" s="28"/>
    </row>
    <row r="45" spans="1:7" s="34" customFormat="1" x14ac:dyDescent="0.2">
      <c r="A45" s="9" t="s">
        <v>34</v>
      </c>
      <c r="B45" s="44">
        <v>74.42</v>
      </c>
      <c r="C45" s="45">
        <f>B45*130</f>
        <v>9674.6</v>
      </c>
      <c r="D45" s="46">
        <f>C45*70/100</f>
        <v>6772.22</v>
      </c>
      <c r="E45" s="13">
        <v>102.72</v>
      </c>
      <c r="F45" s="45">
        <v>10666.17</v>
      </c>
      <c r="G45" s="55">
        <v>7428</v>
      </c>
    </row>
    <row r="46" spans="1:7" s="34" customFormat="1" x14ac:dyDescent="0.2">
      <c r="A46" s="9" t="s">
        <v>35</v>
      </c>
      <c r="B46" s="10">
        <v>0</v>
      </c>
      <c r="C46" s="45">
        <v>0</v>
      </c>
      <c r="D46" s="46">
        <v>0</v>
      </c>
      <c r="E46" s="44">
        <v>0.22</v>
      </c>
      <c r="F46" s="55">
        <v>17.850000000000001</v>
      </c>
      <c r="G46" s="55">
        <v>10</v>
      </c>
    </row>
    <row r="47" spans="1:7" s="34" customFormat="1" x14ac:dyDescent="0.2">
      <c r="A47" s="11" t="s">
        <v>34</v>
      </c>
      <c r="B47" s="49">
        <f t="shared" ref="B47:G47" si="7">SUM(B45:B46)</f>
        <v>74.42</v>
      </c>
      <c r="C47" s="21">
        <f t="shared" si="7"/>
        <v>9674.6</v>
      </c>
      <c r="D47" s="48">
        <f t="shared" si="7"/>
        <v>6772.22</v>
      </c>
      <c r="E47" s="49">
        <f t="shared" si="7"/>
        <v>102.94</v>
      </c>
      <c r="F47" s="50">
        <f t="shared" si="7"/>
        <v>10684.02</v>
      </c>
      <c r="G47" s="50">
        <f t="shared" si="7"/>
        <v>7438</v>
      </c>
    </row>
    <row r="48" spans="1:7" s="34" customFormat="1" x14ac:dyDescent="0.2">
      <c r="A48" s="11"/>
      <c r="B48" s="39"/>
      <c r="C48" s="28"/>
      <c r="D48" s="37"/>
      <c r="E48" s="39"/>
      <c r="F48" s="30"/>
      <c r="G48" s="30"/>
    </row>
    <row r="49" spans="1:7" s="34" customFormat="1" x14ac:dyDescent="0.2">
      <c r="A49" s="9" t="s">
        <v>36</v>
      </c>
      <c r="B49" s="44">
        <v>19.41</v>
      </c>
      <c r="C49" s="45">
        <f>B49*130</f>
        <v>2523.3000000000002</v>
      </c>
      <c r="D49" s="46">
        <f>C49*70/100</f>
        <v>1766.31</v>
      </c>
      <c r="E49" s="44">
        <v>46.57</v>
      </c>
      <c r="F49" s="55">
        <v>4061.25</v>
      </c>
      <c r="G49" s="55">
        <v>2819</v>
      </c>
    </row>
    <row r="50" spans="1:7" s="34" customFormat="1" x14ac:dyDescent="0.2">
      <c r="A50" s="9" t="s">
        <v>401</v>
      </c>
      <c r="B50" s="10">
        <v>0</v>
      </c>
      <c r="C50" s="45">
        <v>0</v>
      </c>
      <c r="D50" s="46">
        <v>0</v>
      </c>
      <c r="E50" s="44">
        <v>1.62</v>
      </c>
      <c r="F50" s="55">
        <v>57.05</v>
      </c>
      <c r="G50" s="55">
        <v>38</v>
      </c>
    </row>
    <row r="51" spans="1:7" s="34" customFormat="1" x14ac:dyDescent="0.2">
      <c r="A51" s="11" t="s">
        <v>36</v>
      </c>
      <c r="B51" s="20">
        <f>SUM(B49:B50)</f>
        <v>19.41</v>
      </c>
      <c r="C51" s="21">
        <f t="shared" ref="C51:D51" si="8">SUM(C49:C50)</f>
        <v>2523.3000000000002</v>
      </c>
      <c r="D51" s="48">
        <f t="shared" si="8"/>
        <v>1766.31</v>
      </c>
      <c r="E51" s="49">
        <f t="shared" ref="E51:G51" si="9">SUM(E49:E50)</f>
        <v>48.19</v>
      </c>
      <c r="F51" s="50">
        <f t="shared" si="9"/>
        <v>4118.3</v>
      </c>
      <c r="G51" s="50">
        <f t="shared" si="9"/>
        <v>2857</v>
      </c>
    </row>
    <row r="52" spans="1:7" s="34" customFormat="1" x14ac:dyDescent="0.2">
      <c r="A52" s="11"/>
      <c r="B52" s="35"/>
      <c r="C52" s="32"/>
      <c r="D52" s="33"/>
      <c r="E52" s="36"/>
      <c r="F52" s="28"/>
      <c r="G52" s="28"/>
    </row>
    <row r="53" spans="1:7" s="34" customFormat="1" x14ac:dyDescent="0.2">
      <c r="A53" s="9" t="s">
        <v>37</v>
      </c>
      <c r="B53" s="44">
        <v>494.45</v>
      </c>
      <c r="C53" s="45">
        <f>B53*130</f>
        <v>64278.5</v>
      </c>
      <c r="D53" s="46">
        <f>C53*70/100</f>
        <v>44994.95</v>
      </c>
      <c r="E53" s="44">
        <v>623.23530000000005</v>
      </c>
      <c r="F53" s="55">
        <v>68023.009999999995</v>
      </c>
      <c r="G53" s="55">
        <v>47594</v>
      </c>
    </row>
    <row r="54" spans="1:7" s="18" customFormat="1" x14ac:dyDescent="0.2">
      <c r="A54" s="9" t="s">
        <v>38</v>
      </c>
      <c r="B54" s="10">
        <v>0</v>
      </c>
      <c r="C54" s="45">
        <v>0</v>
      </c>
      <c r="D54" s="46">
        <v>0</v>
      </c>
      <c r="E54" s="44">
        <v>8.0980000000000008</v>
      </c>
      <c r="F54" s="55">
        <v>751</v>
      </c>
      <c r="G54" s="55">
        <v>522</v>
      </c>
    </row>
    <row r="55" spans="1:7" s="34" customFormat="1" x14ac:dyDescent="0.2">
      <c r="A55" s="9" t="s">
        <v>429</v>
      </c>
      <c r="B55" s="10">
        <v>0</v>
      </c>
      <c r="C55" s="45">
        <v>0</v>
      </c>
      <c r="D55" s="46">
        <v>0</v>
      </c>
      <c r="E55" s="44">
        <v>0</v>
      </c>
      <c r="F55" s="55">
        <v>0</v>
      </c>
      <c r="G55" s="55">
        <v>0</v>
      </c>
    </row>
    <row r="56" spans="1:7" s="34" customFormat="1" x14ac:dyDescent="0.2">
      <c r="A56" s="11" t="s">
        <v>37</v>
      </c>
      <c r="B56" s="49">
        <f>B53</f>
        <v>494.45</v>
      </c>
      <c r="C56" s="50">
        <f>C53</f>
        <v>64278.5</v>
      </c>
      <c r="D56" s="51">
        <f>D53</f>
        <v>44994.95</v>
      </c>
      <c r="E56" s="20">
        <f>SUM(E53:E55)</f>
        <v>631.33330000000001</v>
      </c>
      <c r="F56" s="21">
        <f>SUM(F53:F55)</f>
        <v>68774.009999999995</v>
      </c>
      <c r="G56" s="21">
        <f>SUM(G53:G55)</f>
        <v>48116</v>
      </c>
    </row>
    <row r="57" spans="1:7" s="34" customFormat="1" x14ac:dyDescent="0.2">
      <c r="A57" s="11"/>
      <c r="B57" s="36"/>
      <c r="C57" s="28"/>
      <c r="D57" s="37"/>
      <c r="E57" s="36"/>
      <c r="F57" s="28"/>
      <c r="G57" s="28"/>
    </row>
    <row r="58" spans="1:7" s="34" customFormat="1" x14ac:dyDescent="0.2">
      <c r="A58" s="9" t="s">
        <v>39</v>
      </c>
      <c r="B58" s="44">
        <v>216.89</v>
      </c>
      <c r="C58" s="45">
        <f>B58*130</f>
        <v>28195.699999999997</v>
      </c>
      <c r="D58" s="46">
        <f>C58*70/100</f>
        <v>19736.989999999998</v>
      </c>
      <c r="E58" s="44">
        <v>321.27</v>
      </c>
      <c r="F58" s="55">
        <v>26484.76</v>
      </c>
      <c r="G58" s="55">
        <v>18300</v>
      </c>
    </row>
    <row r="59" spans="1:7" s="34" customFormat="1" x14ac:dyDescent="0.2">
      <c r="A59" s="9" t="s">
        <v>40</v>
      </c>
      <c r="B59" s="10">
        <v>0</v>
      </c>
      <c r="C59" s="45">
        <v>0</v>
      </c>
      <c r="D59" s="46">
        <v>0</v>
      </c>
      <c r="E59" s="44">
        <v>0.65</v>
      </c>
      <c r="F59" s="55">
        <v>11.8</v>
      </c>
      <c r="G59" s="55">
        <v>5</v>
      </c>
    </row>
    <row r="60" spans="1:7" s="34" customFormat="1" x14ac:dyDescent="0.2">
      <c r="A60" s="9" t="s">
        <v>41</v>
      </c>
      <c r="B60" s="10">
        <v>0</v>
      </c>
      <c r="C60" s="45">
        <v>0</v>
      </c>
      <c r="D60" s="46">
        <v>0</v>
      </c>
      <c r="E60" s="44">
        <v>44.95</v>
      </c>
      <c r="F60" s="55">
        <v>3213.05</v>
      </c>
      <c r="G60" s="55">
        <v>2341</v>
      </c>
    </row>
    <row r="61" spans="1:7" s="34" customFormat="1" x14ac:dyDescent="0.2">
      <c r="A61" s="11" t="s">
        <v>42</v>
      </c>
      <c r="B61" s="20">
        <f>B58</f>
        <v>216.89</v>
      </c>
      <c r="C61" s="21">
        <f>C58</f>
        <v>28195.699999999997</v>
      </c>
      <c r="D61" s="48">
        <f>D58</f>
        <v>19736.989999999998</v>
      </c>
      <c r="E61" s="20">
        <f>SUM(E58:E60)</f>
        <v>366.86999999999995</v>
      </c>
      <c r="F61" s="21">
        <f>SUM(F58:F60)</f>
        <v>29709.609999999997</v>
      </c>
      <c r="G61" s="21">
        <f>SUM(G58:G60)</f>
        <v>20646</v>
      </c>
    </row>
    <row r="62" spans="1:7" s="34" customFormat="1" x14ac:dyDescent="0.2">
      <c r="A62" s="11"/>
      <c r="B62" s="36"/>
      <c r="C62" s="28"/>
      <c r="D62" s="37"/>
      <c r="E62" s="36"/>
      <c r="F62" s="28"/>
      <c r="G62" s="28"/>
    </row>
    <row r="63" spans="1:7" s="34" customFormat="1" x14ac:dyDescent="0.2">
      <c r="A63" s="11" t="s">
        <v>43</v>
      </c>
      <c r="B63" s="49">
        <v>0.4</v>
      </c>
      <c r="C63" s="21">
        <f>B63*130</f>
        <v>52</v>
      </c>
      <c r="D63" s="48">
        <f>C63*70/100</f>
        <v>36.4</v>
      </c>
      <c r="E63" s="49">
        <v>0.71</v>
      </c>
      <c r="F63" s="50">
        <v>67.959999999999994</v>
      </c>
      <c r="G63" s="50">
        <v>47</v>
      </c>
    </row>
    <row r="64" spans="1:7" s="34" customFormat="1" x14ac:dyDescent="0.2">
      <c r="A64" s="11"/>
      <c r="B64" s="36"/>
      <c r="C64" s="28"/>
      <c r="D64" s="37"/>
      <c r="E64" s="36"/>
      <c r="F64" s="28"/>
      <c r="G64" s="28"/>
    </row>
    <row r="65" spans="1:7" s="34" customFormat="1" x14ac:dyDescent="0.2">
      <c r="A65" s="9" t="s">
        <v>46</v>
      </c>
      <c r="B65" s="44">
        <v>254.64</v>
      </c>
      <c r="C65" s="45">
        <f>B65*130</f>
        <v>33103.199999999997</v>
      </c>
      <c r="D65" s="46">
        <f>C65*70/100</f>
        <v>23172.240000000002</v>
      </c>
      <c r="E65" s="44">
        <v>403.5</v>
      </c>
      <c r="F65" s="55">
        <v>37840.51</v>
      </c>
      <c r="G65" s="55">
        <v>26221</v>
      </c>
    </row>
    <row r="66" spans="1:7" s="34" customFormat="1" x14ac:dyDescent="0.2">
      <c r="A66" s="9" t="s">
        <v>400</v>
      </c>
      <c r="B66" s="44">
        <v>0</v>
      </c>
      <c r="C66" s="45">
        <v>0</v>
      </c>
      <c r="D66" s="46">
        <v>0</v>
      </c>
      <c r="E66" s="44">
        <v>0</v>
      </c>
      <c r="F66" s="55">
        <v>0</v>
      </c>
      <c r="G66" s="55">
        <v>0</v>
      </c>
    </row>
    <row r="67" spans="1:7" s="34" customFormat="1" x14ac:dyDescent="0.2">
      <c r="A67" s="9" t="s">
        <v>44</v>
      </c>
      <c r="B67" s="10">
        <v>0</v>
      </c>
      <c r="C67" s="45">
        <v>0</v>
      </c>
      <c r="D67" s="46">
        <v>0</v>
      </c>
      <c r="E67" s="44">
        <v>40.94</v>
      </c>
      <c r="F67" s="55">
        <v>3357.74</v>
      </c>
      <c r="G67" s="55">
        <v>2426</v>
      </c>
    </row>
    <row r="68" spans="1:7" s="34" customFormat="1" x14ac:dyDescent="0.2">
      <c r="A68" s="9" t="s">
        <v>45</v>
      </c>
      <c r="B68" s="10">
        <v>0</v>
      </c>
      <c r="C68" s="45">
        <v>0</v>
      </c>
      <c r="D68" s="46">
        <v>0</v>
      </c>
      <c r="E68" s="44">
        <v>10.4</v>
      </c>
      <c r="F68" s="55">
        <v>988.46</v>
      </c>
      <c r="G68" s="55">
        <v>707</v>
      </c>
    </row>
    <row r="69" spans="1:7" s="34" customFormat="1" x14ac:dyDescent="0.2">
      <c r="A69" s="11" t="s">
        <v>46</v>
      </c>
      <c r="B69" s="20">
        <f>B65</f>
        <v>254.64</v>
      </c>
      <c r="C69" s="21">
        <f>C65</f>
        <v>33103.199999999997</v>
      </c>
      <c r="D69" s="48">
        <f>D65</f>
        <v>23172.240000000002</v>
      </c>
      <c r="E69" s="20">
        <f>SUM(E65:E68)</f>
        <v>454.84</v>
      </c>
      <c r="F69" s="21">
        <f>SUM(F65:F68)</f>
        <v>42186.71</v>
      </c>
      <c r="G69" s="21">
        <f>SUM(G65:G68)</f>
        <v>29354</v>
      </c>
    </row>
    <row r="70" spans="1:7" s="34" customFormat="1" x14ac:dyDescent="0.2">
      <c r="A70" s="11"/>
      <c r="B70" s="36"/>
      <c r="C70" s="28"/>
      <c r="D70" s="37"/>
      <c r="E70" s="36"/>
      <c r="F70" s="28"/>
      <c r="G70" s="28"/>
    </row>
    <row r="71" spans="1:7" s="34" customFormat="1" x14ac:dyDescent="0.2">
      <c r="A71" s="11" t="s">
        <v>47</v>
      </c>
      <c r="B71" s="49">
        <v>0</v>
      </c>
      <c r="C71" s="21">
        <f>B71*130</f>
        <v>0</v>
      </c>
      <c r="D71" s="48">
        <f>C71*70/100</f>
        <v>0</v>
      </c>
      <c r="E71" s="49">
        <v>0</v>
      </c>
      <c r="F71" s="50">
        <v>0</v>
      </c>
      <c r="G71" s="58">
        <v>0</v>
      </c>
    </row>
    <row r="72" spans="1:7" s="34" customFormat="1" x14ac:dyDescent="0.2">
      <c r="A72" s="11"/>
      <c r="B72" s="36"/>
      <c r="C72" s="28"/>
      <c r="D72" s="37"/>
      <c r="E72" s="36"/>
      <c r="F72" s="28"/>
      <c r="G72" s="28"/>
    </row>
    <row r="73" spans="1:7" s="34" customFormat="1" x14ac:dyDescent="0.2">
      <c r="A73" s="9" t="s">
        <v>48</v>
      </c>
      <c r="B73" s="44">
        <v>517.87</v>
      </c>
      <c r="C73" s="45">
        <f>B73*120</f>
        <v>62144.4</v>
      </c>
      <c r="D73" s="46">
        <f>C73*70/100</f>
        <v>43501.08</v>
      </c>
      <c r="E73" s="44">
        <v>176.23929999999999</v>
      </c>
      <c r="F73" s="55">
        <v>14213.4</v>
      </c>
      <c r="G73" s="55">
        <v>9359</v>
      </c>
    </row>
    <row r="74" spans="1:7" s="34" customFormat="1" x14ac:dyDescent="0.2">
      <c r="A74" s="9" t="s">
        <v>49</v>
      </c>
      <c r="B74" s="10">
        <v>0</v>
      </c>
      <c r="C74" s="45">
        <v>0</v>
      </c>
      <c r="D74" s="46">
        <v>0</v>
      </c>
      <c r="E74" s="44">
        <v>296.19869999999997</v>
      </c>
      <c r="F74" s="55">
        <v>22594.98</v>
      </c>
      <c r="G74" s="55">
        <v>15878</v>
      </c>
    </row>
    <row r="75" spans="1:7" s="34" customFormat="1" x14ac:dyDescent="0.2">
      <c r="A75" s="9" t="s">
        <v>50</v>
      </c>
      <c r="B75" s="10">
        <v>0</v>
      </c>
      <c r="C75" s="45">
        <v>0</v>
      </c>
      <c r="D75" s="46">
        <v>0</v>
      </c>
      <c r="E75" s="44">
        <v>8.4850999999999992</v>
      </c>
      <c r="F75" s="55">
        <v>613.53</v>
      </c>
      <c r="G75" s="55">
        <v>685</v>
      </c>
    </row>
    <row r="76" spans="1:7" s="43" customFormat="1" x14ac:dyDescent="0.2">
      <c r="A76" s="9" t="s">
        <v>51</v>
      </c>
      <c r="B76" s="10">
        <v>0</v>
      </c>
      <c r="C76" s="45">
        <v>0</v>
      </c>
      <c r="D76" s="46">
        <v>0</v>
      </c>
      <c r="E76" s="63">
        <v>13.53</v>
      </c>
      <c r="F76" s="64">
        <v>834.81</v>
      </c>
      <c r="G76" s="55">
        <v>584</v>
      </c>
    </row>
    <row r="77" spans="1:7" s="34" customFormat="1" x14ac:dyDescent="0.2">
      <c r="A77" s="11" t="s">
        <v>52</v>
      </c>
      <c r="B77" s="20">
        <f>B73</f>
        <v>517.87</v>
      </c>
      <c r="C77" s="21">
        <f>C73</f>
        <v>62144.4</v>
      </c>
      <c r="D77" s="48">
        <f>D73</f>
        <v>43501.08</v>
      </c>
      <c r="E77" s="20">
        <f>SUM(E73:E76)</f>
        <v>494.45309999999995</v>
      </c>
      <c r="F77" s="21">
        <f>SUM(F73:F76)</f>
        <v>38256.719999999994</v>
      </c>
      <c r="G77" s="21">
        <f>SUM(G73:G76)</f>
        <v>26506</v>
      </c>
    </row>
    <row r="78" spans="1:7" s="34" customFormat="1" x14ac:dyDescent="0.2">
      <c r="A78" s="11"/>
      <c r="B78" s="36"/>
      <c r="C78" s="28"/>
      <c r="D78" s="37"/>
      <c r="E78" s="36"/>
      <c r="F78" s="28"/>
      <c r="G78" s="28"/>
    </row>
    <row r="79" spans="1:7" s="34" customFormat="1" x14ac:dyDescent="0.2">
      <c r="A79" s="9" t="s">
        <v>53</v>
      </c>
      <c r="B79" s="44">
        <v>163.36000000000001</v>
      </c>
      <c r="C79" s="45">
        <f>B79*110</f>
        <v>17969.600000000002</v>
      </c>
      <c r="D79" s="46">
        <f>C79*70/100</f>
        <v>12578.720000000003</v>
      </c>
      <c r="E79" s="44">
        <v>18.739999999999998</v>
      </c>
      <c r="F79" s="55">
        <v>1484.16</v>
      </c>
      <c r="G79" s="55">
        <v>1048</v>
      </c>
    </row>
    <row r="80" spans="1:7" s="34" customFormat="1" x14ac:dyDescent="0.2">
      <c r="A80" s="9" t="s">
        <v>54</v>
      </c>
      <c r="B80" s="14">
        <v>0</v>
      </c>
      <c r="C80" s="14">
        <v>0</v>
      </c>
      <c r="D80" s="47">
        <v>0</v>
      </c>
      <c r="E80" s="44">
        <v>124.1</v>
      </c>
      <c r="F80" s="55">
        <v>8244.36</v>
      </c>
      <c r="G80" s="55">
        <v>5726</v>
      </c>
    </row>
    <row r="81" spans="1:7" s="34" customFormat="1" x14ac:dyDescent="0.2">
      <c r="A81" s="11" t="s">
        <v>53</v>
      </c>
      <c r="B81" s="20">
        <f>SUM(B79:B80)</f>
        <v>163.36000000000001</v>
      </c>
      <c r="C81" s="21">
        <f>C79</f>
        <v>17969.600000000002</v>
      </c>
      <c r="D81" s="48">
        <f>D79</f>
        <v>12578.720000000003</v>
      </c>
      <c r="E81" s="20">
        <f>SUM(E79:E80)</f>
        <v>142.84</v>
      </c>
      <c r="F81" s="21">
        <f>SUM(F79:F80)</f>
        <v>9728.52</v>
      </c>
      <c r="G81" s="21">
        <f>SUM(G79:G80)</f>
        <v>6774</v>
      </c>
    </row>
    <row r="82" spans="1:7" s="34" customFormat="1" x14ac:dyDescent="0.2">
      <c r="A82" s="11"/>
      <c r="B82" s="36"/>
      <c r="C82" s="28"/>
      <c r="D82" s="37"/>
      <c r="E82" s="38"/>
      <c r="F82" s="28"/>
      <c r="G82" s="28"/>
    </row>
    <row r="83" spans="1:7" s="34" customFormat="1" x14ac:dyDescent="0.2">
      <c r="A83" s="9" t="s">
        <v>55</v>
      </c>
      <c r="B83" s="44">
        <v>519.16999999999996</v>
      </c>
      <c r="C83" s="45">
        <f>B83*140</f>
        <v>72683.799999999988</v>
      </c>
      <c r="D83" s="46">
        <f>C83*70/100</f>
        <v>50878.659999999989</v>
      </c>
      <c r="E83" s="44">
        <v>148.51</v>
      </c>
      <c r="F83" s="55">
        <v>16159</v>
      </c>
      <c r="G83" s="55">
        <v>10954</v>
      </c>
    </row>
    <row r="84" spans="1:7" s="34" customFormat="1" x14ac:dyDescent="0.2">
      <c r="A84" s="9" t="s">
        <v>56</v>
      </c>
      <c r="B84" s="10">
        <v>0</v>
      </c>
      <c r="C84" s="45">
        <v>0</v>
      </c>
      <c r="D84" s="46">
        <v>0</v>
      </c>
      <c r="E84" s="44">
        <v>47.969700000000003</v>
      </c>
      <c r="F84" s="55">
        <v>5452.2799999999979</v>
      </c>
      <c r="G84" s="55">
        <v>3798</v>
      </c>
    </row>
    <row r="85" spans="1:7" s="34" customFormat="1" x14ac:dyDescent="0.2">
      <c r="A85" s="9" t="s">
        <v>57</v>
      </c>
      <c r="B85" s="10">
        <v>0</v>
      </c>
      <c r="C85" s="45">
        <v>0</v>
      </c>
      <c r="D85" s="46">
        <v>0</v>
      </c>
      <c r="E85" s="44">
        <v>207.68</v>
      </c>
      <c r="F85" s="55">
        <v>21402</v>
      </c>
      <c r="G85" s="55">
        <v>14802</v>
      </c>
    </row>
    <row r="86" spans="1:7" s="34" customFormat="1" x14ac:dyDescent="0.2">
      <c r="A86" s="9" t="s">
        <v>58</v>
      </c>
      <c r="B86" s="10">
        <v>0</v>
      </c>
      <c r="C86" s="45">
        <v>0</v>
      </c>
      <c r="D86" s="46">
        <v>0</v>
      </c>
      <c r="E86" s="44">
        <v>61.14</v>
      </c>
      <c r="F86" s="55">
        <v>6225.29</v>
      </c>
      <c r="G86" s="55">
        <v>4518</v>
      </c>
    </row>
    <row r="87" spans="1:7" s="34" customFormat="1" x14ac:dyDescent="0.2">
      <c r="A87" s="9" t="s">
        <v>59</v>
      </c>
      <c r="B87" s="10">
        <v>0</v>
      </c>
      <c r="C87" s="45">
        <v>0</v>
      </c>
      <c r="D87" s="46">
        <v>0</v>
      </c>
      <c r="E87" s="44">
        <v>22.26</v>
      </c>
      <c r="F87" s="55">
        <v>2819.3</v>
      </c>
      <c r="G87" s="55">
        <v>2227</v>
      </c>
    </row>
    <row r="88" spans="1:7" s="34" customFormat="1" x14ac:dyDescent="0.2">
      <c r="A88" s="11" t="s">
        <v>55</v>
      </c>
      <c r="B88" s="20">
        <f t="shared" ref="B88:F88" si="10">SUM(B83:B87)</f>
        <v>519.16999999999996</v>
      </c>
      <c r="C88" s="21">
        <f t="shared" si="10"/>
        <v>72683.799999999988</v>
      </c>
      <c r="D88" s="48">
        <f t="shared" si="10"/>
        <v>50878.659999999989</v>
      </c>
      <c r="E88" s="20">
        <f t="shared" si="10"/>
        <v>487.55969999999996</v>
      </c>
      <c r="F88" s="21">
        <f t="shared" si="10"/>
        <v>52057.87</v>
      </c>
      <c r="G88" s="21">
        <f>SUM(G83:G87)</f>
        <v>36299</v>
      </c>
    </row>
    <row r="89" spans="1:7" s="34" customFormat="1" x14ac:dyDescent="0.2">
      <c r="A89" s="11"/>
      <c r="B89" s="36"/>
      <c r="C89" s="28"/>
      <c r="D89" s="37"/>
      <c r="E89" s="36"/>
      <c r="F89" s="28"/>
      <c r="G89" s="28"/>
    </row>
    <row r="90" spans="1:7" s="34" customFormat="1" x14ac:dyDescent="0.2">
      <c r="A90" s="11" t="s">
        <v>60</v>
      </c>
      <c r="B90" s="49">
        <v>0.1419</v>
      </c>
      <c r="C90" s="21">
        <f>B90*110</f>
        <v>15.609</v>
      </c>
      <c r="D90" s="48">
        <f>C90*70/100</f>
        <v>10.926300000000001</v>
      </c>
      <c r="E90" s="49">
        <v>0</v>
      </c>
      <c r="F90" s="50">
        <v>0</v>
      </c>
      <c r="G90" s="50">
        <v>0</v>
      </c>
    </row>
    <row r="91" spans="1:7" s="34" customFormat="1" x14ac:dyDescent="0.2">
      <c r="A91" s="11"/>
      <c r="B91" s="36"/>
      <c r="C91" s="28"/>
      <c r="D91" s="37"/>
      <c r="E91" s="36"/>
      <c r="F91" s="28"/>
      <c r="G91" s="28"/>
    </row>
    <row r="92" spans="1:7" s="34" customFormat="1" x14ac:dyDescent="0.2">
      <c r="A92" s="9" t="s">
        <v>62</v>
      </c>
      <c r="B92" s="44">
        <v>194.27</v>
      </c>
      <c r="C92" s="45">
        <f>B92*130</f>
        <v>25255.100000000002</v>
      </c>
      <c r="D92" s="46">
        <f>C92*70/100</f>
        <v>17678.570000000003</v>
      </c>
      <c r="E92" s="44">
        <v>49.43</v>
      </c>
      <c r="F92" s="55">
        <v>4831.1499999999996</v>
      </c>
      <c r="G92" s="55">
        <v>3625</v>
      </c>
    </row>
    <row r="93" spans="1:7" s="34" customFormat="1" x14ac:dyDescent="0.2">
      <c r="A93" s="9" t="s">
        <v>387</v>
      </c>
      <c r="B93" s="10">
        <v>0</v>
      </c>
      <c r="C93" s="45">
        <v>0</v>
      </c>
      <c r="D93" s="46">
        <v>0</v>
      </c>
      <c r="E93" s="44">
        <v>120.17</v>
      </c>
      <c r="F93" s="55">
        <v>10270.879999999999</v>
      </c>
      <c r="G93" s="55">
        <v>6803</v>
      </c>
    </row>
    <row r="94" spans="1:7" s="34" customFormat="1" x14ac:dyDescent="0.2">
      <c r="A94" s="9" t="s">
        <v>61</v>
      </c>
      <c r="B94" s="10">
        <v>0</v>
      </c>
      <c r="C94" s="45">
        <v>0</v>
      </c>
      <c r="D94" s="46">
        <v>0</v>
      </c>
      <c r="E94" s="44">
        <v>4.16</v>
      </c>
      <c r="F94" s="55">
        <v>441.32</v>
      </c>
      <c r="G94" s="55">
        <v>308</v>
      </c>
    </row>
    <row r="95" spans="1:7" s="34" customFormat="1" x14ac:dyDescent="0.2">
      <c r="A95" s="11" t="s">
        <v>62</v>
      </c>
      <c r="B95" s="20">
        <f>B92</f>
        <v>194.27</v>
      </c>
      <c r="C95" s="21">
        <f>C92</f>
        <v>25255.100000000002</v>
      </c>
      <c r="D95" s="48">
        <f>D92</f>
        <v>17678.570000000003</v>
      </c>
      <c r="E95" s="20">
        <f>SUM(E92:E94)</f>
        <v>173.76</v>
      </c>
      <c r="F95" s="21">
        <f>SUM(F92:F94)</f>
        <v>15543.349999999999</v>
      </c>
      <c r="G95" s="21">
        <f>SUM(G92:G94)</f>
        <v>10736</v>
      </c>
    </row>
    <row r="96" spans="1:7" s="34" customFormat="1" x14ac:dyDescent="0.2">
      <c r="A96" s="11"/>
      <c r="B96" s="36"/>
      <c r="C96" s="28"/>
      <c r="D96" s="37"/>
      <c r="E96" s="36"/>
      <c r="F96" s="28"/>
      <c r="G96" s="28"/>
    </row>
    <row r="97" spans="1:7" s="34" customFormat="1" x14ac:dyDescent="0.2">
      <c r="A97" s="9" t="s">
        <v>65</v>
      </c>
      <c r="B97" s="44">
        <v>7.0190999999999999</v>
      </c>
      <c r="C97" s="45">
        <f>B97*60</f>
        <v>421.14600000000002</v>
      </c>
      <c r="D97" s="46">
        <f>C97*70/100</f>
        <v>294.80220000000003</v>
      </c>
      <c r="E97" s="44">
        <v>4.5568999999999997</v>
      </c>
      <c r="F97" s="55">
        <v>216.04</v>
      </c>
      <c r="G97" s="55">
        <v>138</v>
      </c>
    </row>
    <row r="98" spans="1:7" s="34" customFormat="1" x14ac:dyDescent="0.2">
      <c r="A98" s="9" t="s">
        <v>63</v>
      </c>
      <c r="B98" s="10">
        <v>0</v>
      </c>
      <c r="C98" s="45">
        <v>0</v>
      </c>
      <c r="D98" s="46">
        <v>0</v>
      </c>
      <c r="E98" s="44">
        <v>0.48670000000000002</v>
      </c>
      <c r="F98" s="55">
        <v>19.91</v>
      </c>
      <c r="G98" s="55">
        <v>7</v>
      </c>
    </row>
    <row r="99" spans="1:7" s="34" customFormat="1" x14ac:dyDescent="0.2">
      <c r="A99" s="9" t="s">
        <v>64</v>
      </c>
      <c r="B99" s="10">
        <v>0</v>
      </c>
      <c r="C99" s="45">
        <v>0</v>
      </c>
      <c r="D99" s="46">
        <v>0</v>
      </c>
      <c r="E99" s="44">
        <v>1.5790999999999999</v>
      </c>
      <c r="F99" s="55">
        <v>52.1</v>
      </c>
      <c r="G99" s="55">
        <v>29</v>
      </c>
    </row>
    <row r="100" spans="1:7" s="34" customFormat="1" x14ac:dyDescent="0.2">
      <c r="A100" s="11" t="s">
        <v>65</v>
      </c>
      <c r="B100" s="20">
        <f>B97</f>
        <v>7.0190999999999999</v>
      </c>
      <c r="C100" s="21">
        <f>C97</f>
        <v>421.14600000000002</v>
      </c>
      <c r="D100" s="48">
        <f>D97</f>
        <v>294.80220000000003</v>
      </c>
      <c r="E100" s="20">
        <f>SUM(E97:E99)</f>
        <v>6.6227</v>
      </c>
      <c r="F100" s="21">
        <f>SUM(F97:F99)</f>
        <v>288.05</v>
      </c>
      <c r="G100" s="21">
        <f>SUM(G97:G99)</f>
        <v>174</v>
      </c>
    </row>
    <row r="101" spans="1:7" s="34" customFormat="1" x14ac:dyDescent="0.2">
      <c r="A101" s="11"/>
      <c r="B101" s="36"/>
      <c r="C101" s="28"/>
      <c r="D101" s="37"/>
      <c r="E101" s="36"/>
      <c r="F101" s="28"/>
      <c r="G101" s="28"/>
    </row>
    <row r="102" spans="1:7" s="34" customFormat="1" x14ac:dyDescent="0.2">
      <c r="A102" s="11" t="s">
        <v>66</v>
      </c>
      <c r="B102" s="49">
        <v>24.99</v>
      </c>
      <c r="C102" s="21">
        <f>B102*140</f>
        <v>3498.6</v>
      </c>
      <c r="D102" s="48">
        <f>C102*70/100</f>
        <v>2449.02</v>
      </c>
      <c r="E102" s="49">
        <v>55.85</v>
      </c>
      <c r="F102" s="50">
        <v>6151.83</v>
      </c>
      <c r="G102" s="50">
        <v>4268</v>
      </c>
    </row>
    <row r="103" spans="1:7" s="34" customFormat="1" x14ac:dyDescent="0.2">
      <c r="A103" s="11"/>
      <c r="B103" s="36"/>
      <c r="C103" s="28"/>
      <c r="D103" s="37"/>
      <c r="E103" s="36"/>
      <c r="F103" s="28"/>
      <c r="G103" s="28"/>
    </row>
    <row r="104" spans="1:7" s="34" customFormat="1" x14ac:dyDescent="0.2">
      <c r="A104" s="11" t="s">
        <v>67</v>
      </c>
      <c r="B104" s="49">
        <v>0.51</v>
      </c>
      <c r="C104" s="21">
        <f>B104*140</f>
        <v>71.400000000000006</v>
      </c>
      <c r="D104" s="48">
        <f>C104*70/100</f>
        <v>49.98</v>
      </c>
      <c r="E104" s="49">
        <v>6.25</v>
      </c>
      <c r="F104" s="50">
        <v>694.43</v>
      </c>
      <c r="G104" s="50">
        <v>485</v>
      </c>
    </row>
    <row r="105" spans="1:7" s="34" customFormat="1" x14ac:dyDescent="0.2">
      <c r="A105" s="11"/>
      <c r="B105" s="36"/>
      <c r="C105" s="28"/>
      <c r="D105" s="37"/>
      <c r="E105" s="39"/>
      <c r="F105" s="30"/>
      <c r="G105" s="30"/>
    </row>
    <row r="106" spans="1:7" s="34" customFormat="1" x14ac:dyDescent="0.2">
      <c r="A106" s="9" t="s">
        <v>384</v>
      </c>
      <c r="B106" s="10">
        <v>0</v>
      </c>
      <c r="C106" s="45">
        <v>0</v>
      </c>
      <c r="D106" s="46">
        <v>0</v>
      </c>
      <c r="E106" s="44">
        <v>0</v>
      </c>
      <c r="F106" s="55">
        <v>0</v>
      </c>
      <c r="G106" s="55">
        <v>0</v>
      </c>
    </row>
    <row r="107" spans="1:7" s="34" customFormat="1" x14ac:dyDescent="0.2">
      <c r="A107" s="9" t="s">
        <v>68</v>
      </c>
      <c r="B107" s="10">
        <v>0</v>
      </c>
      <c r="C107" s="45">
        <v>0</v>
      </c>
      <c r="D107" s="46">
        <v>0</v>
      </c>
      <c r="E107" s="44">
        <v>0.27</v>
      </c>
      <c r="F107" s="55">
        <v>24.5</v>
      </c>
      <c r="G107" s="55">
        <v>17</v>
      </c>
    </row>
    <row r="108" spans="1:7" s="34" customFormat="1" x14ac:dyDescent="0.2">
      <c r="A108" s="9" t="s">
        <v>433</v>
      </c>
      <c r="B108" s="10">
        <v>0</v>
      </c>
      <c r="C108" s="45">
        <v>0</v>
      </c>
      <c r="D108" s="46">
        <v>0</v>
      </c>
      <c r="E108" s="44">
        <v>0.5</v>
      </c>
      <c r="F108" s="55">
        <v>24.3</v>
      </c>
      <c r="G108" s="55">
        <v>17</v>
      </c>
    </row>
    <row r="109" spans="1:7" s="34" customFormat="1" x14ac:dyDescent="0.2">
      <c r="A109" s="9" t="s">
        <v>403</v>
      </c>
      <c r="B109" s="10">
        <v>0</v>
      </c>
      <c r="C109" s="45">
        <v>0</v>
      </c>
      <c r="D109" s="46">
        <v>0</v>
      </c>
      <c r="E109" s="44">
        <v>1.1499999999999999</v>
      </c>
      <c r="F109" s="55">
        <v>109.06</v>
      </c>
      <c r="G109" s="55">
        <v>73</v>
      </c>
    </row>
    <row r="110" spans="1:7" s="34" customFormat="1" x14ac:dyDescent="0.2">
      <c r="A110" s="11" t="s">
        <v>384</v>
      </c>
      <c r="B110" s="49">
        <f t="shared" ref="B110" si="11">SUM(B106:B107)</f>
        <v>0</v>
      </c>
      <c r="C110" s="50">
        <f t="shared" ref="C110" si="12">SUM(C106:C107)</f>
        <v>0</v>
      </c>
      <c r="D110" s="48">
        <f t="shared" ref="D110" si="13">SUM(D106:D107)</f>
        <v>0</v>
      </c>
      <c r="E110" s="49">
        <f>SUM(E106:E109)</f>
        <v>1.92</v>
      </c>
      <c r="F110" s="50">
        <f>SUM(F106:F109)</f>
        <v>157.86000000000001</v>
      </c>
      <c r="G110" s="50">
        <f>SUM(G106:G109)</f>
        <v>107</v>
      </c>
    </row>
    <row r="111" spans="1:7" s="34" customFormat="1" x14ac:dyDescent="0.2">
      <c r="A111" s="11"/>
      <c r="B111" s="36"/>
      <c r="C111" s="28"/>
      <c r="D111" s="37"/>
      <c r="E111" s="36"/>
      <c r="F111" s="28"/>
      <c r="G111" s="28"/>
    </row>
    <row r="112" spans="1:7" s="34" customFormat="1" x14ac:dyDescent="0.2">
      <c r="A112" s="9" t="s">
        <v>69</v>
      </c>
      <c r="B112" s="44">
        <v>155.59</v>
      </c>
      <c r="C112" s="45">
        <f>B112*125</f>
        <v>19448.75</v>
      </c>
      <c r="D112" s="46">
        <f>C112*70/100</f>
        <v>13614.125</v>
      </c>
      <c r="E112" s="44">
        <v>5.99</v>
      </c>
      <c r="F112" s="55">
        <v>604.65</v>
      </c>
      <c r="G112" s="55">
        <v>415</v>
      </c>
    </row>
    <row r="113" spans="1:7" s="34" customFormat="1" x14ac:dyDescent="0.2">
      <c r="A113" s="9" t="s">
        <v>70</v>
      </c>
      <c r="B113" s="44">
        <v>43.19</v>
      </c>
      <c r="C113" s="45">
        <f>B113*125</f>
        <v>5398.75</v>
      </c>
      <c r="D113" s="46">
        <f>C113*70/100</f>
        <v>3779.125</v>
      </c>
      <c r="E113" s="44">
        <v>31.67</v>
      </c>
      <c r="F113" s="55">
        <v>2467.44</v>
      </c>
      <c r="G113" s="55">
        <v>1723</v>
      </c>
    </row>
    <row r="114" spans="1:7" s="34" customFormat="1" x14ac:dyDescent="0.2">
      <c r="A114" s="9" t="s">
        <v>71</v>
      </c>
      <c r="B114" s="10">
        <v>0</v>
      </c>
      <c r="C114" s="45">
        <v>0</v>
      </c>
      <c r="D114" s="46">
        <v>0</v>
      </c>
      <c r="E114" s="44">
        <v>3.87</v>
      </c>
      <c r="F114" s="55">
        <v>313.89</v>
      </c>
      <c r="G114" s="55">
        <v>219</v>
      </c>
    </row>
    <row r="115" spans="1:7" s="34" customFormat="1" x14ac:dyDescent="0.2">
      <c r="A115" s="9" t="s">
        <v>402</v>
      </c>
      <c r="B115" s="10">
        <v>0</v>
      </c>
      <c r="C115" s="45">
        <v>0</v>
      </c>
      <c r="D115" s="46">
        <v>0</v>
      </c>
      <c r="E115" s="44">
        <v>0.26</v>
      </c>
      <c r="F115" s="55">
        <v>13.5</v>
      </c>
      <c r="G115" s="55">
        <v>9</v>
      </c>
    </row>
    <row r="116" spans="1:7" s="34" customFormat="1" x14ac:dyDescent="0.2">
      <c r="A116" s="11" t="s">
        <v>69</v>
      </c>
      <c r="B116" s="20">
        <f t="shared" ref="B116:G116" si="14">SUM(B112:B115)</f>
        <v>198.78</v>
      </c>
      <c r="C116" s="21">
        <f t="shared" si="14"/>
        <v>24847.5</v>
      </c>
      <c r="D116" s="48">
        <f t="shared" si="14"/>
        <v>17393.25</v>
      </c>
      <c r="E116" s="20">
        <f t="shared" si="14"/>
        <v>41.79</v>
      </c>
      <c r="F116" s="50">
        <f t="shared" si="14"/>
        <v>3399.48</v>
      </c>
      <c r="G116" s="50">
        <f t="shared" si="14"/>
        <v>2366</v>
      </c>
    </row>
    <row r="117" spans="1:7" s="34" customFormat="1" x14ac:dyDescent="0.2">
      <c r="A117" s="11"/>
      <c r="B117" s="36"/>
      <c r="C117" s="28"/>
      <c r="D117" s="37"/>
      <c r="E117" s="36"/>
      <c r="F117" s="28"/>
      <c r="G117" s="28"/>
    </row>
    <row r="118" spans="1:7" s="34" customFormat="1" x14ac:dyDescent="0.2">
      <c r="A118" s="9" t="s">
        <v>72</v>
      </c>
      <c r="B118" s="44">
        <v>24.93</v>
      </c>
      <c r="C118" s="45">
        <f>B118*125</f>
        <v>3116.25</v>
      </c>
      <c r="D118" s="46">
        <f>C118*70/100</f>
        <v>2181.375</v>
      </c>
      <c r="E118" s="10">
        <v>0</v>
      </c>
      <c r="F118" s="45">
        <v>0</v>
      </c>
      <c r="G118" s="45">
        <v>0</v>
      </c>
    </row>
    <row r="119" spans="1:7" s="34" customFormat="1" x14ac:dyDescent="0.2">
      <c r="A119" s="9" t="s">
        <v>73</v>
      </c>
      <c r="B119" s="44">
        <v>1.9717</v>
      </c>
      <c r="C119" s="45">
        <f>B119*125</f>
        <v>246.46250000000001</v>
      </c>
      <c r="D119" s="46">
        <f>C119*70/100</f>
        <v>172.52375000000001</v>
      </c>
      <c r="E119" s="44">
        <v>0</v>
      </c>
      <c r="F119" s="55">
        <v>0</v>
      </c>
      <c r="G119" s="45">
        <v>0</v>
      </c>
    </row>
    <row r="120" spans="1:7" s="34" customFormat="1" x14ac:dyDescent="0.2">
      <c r="A120" s="11" t="s">
        <v>72</v>
      </c>
      <c r="B120" s="20">
        <f>SUM(B118:B119)</f>
        <v>26.901699999999998</v>
      </c>
      <c r="C120" s="21">
        <f>SUM(C118:C119)</f>
        <v>3362.7125000000001</v>
      </c>
      <c r="D120" s="48">
        <f>SUM(D118:D119)</f>
        <v>2353.8987499999998</v>
      </c>
      <c r="E120" s="20">
        <f>SUM(E118:E119)</f>
        <v>0</v>
      </c>
      <c r="F120" s="21">
        <f t="shared" ref="F120" si="15">SUM(F118:F119)</f>
        <v>0</v>
      </c>
      <c r="G120" s="21">
        <v>0</v>
      </c>
    </row>
    <row r="121" spans="1:7" s="34" customFormat="1" x14ac:dyDescent="0.2">
      <c r="A121" s="11"/>
      <c r="B121" s="36"/>
      <c r="C121" s="28"/>
      <c r="D121" s="37"/>
      <c r="E121" s="36"/>
      <c r="F121" s="28"/>
      <c r="G121" s="28"/>
    </row>
    <row r="122" spans="1:7" s="34" customFormat="1" x14ac:dyDescent="0.2">
      <c r="A122" s="9" t="s">
        <v>74</v>
      </c>
      <c r="B122" s="44">
        <v>19.91</v>
      </c>
      <c r="C122" s="45">
        <f>B122*125</f>
        <v>2488.75</v>
      </c>
      <c r="D122" s="46">
        <f>C122*70/100</f>
        <v>1742.125</v>
      </c>
      <c r="E122" s="44">
        <v>0.08</v>
      </c>
      <c r="F122" s="55">
        <v>7.74</v>
      </c>
      <c r="G122" s="55">
        <v>5</v>
      </c>
    </row>
    <row r="123" spans="1:7" s="34" customFormat="1" x14ac:dyDescent="0.2">
      <c r="A123" s="9" t="s">
        <v>75</v>
      </c>
      <c r="B123" s="44">
        <v>0.78</v>
      </c>
      <c r="C123" s="45">
        <f>B123*125</f>
        <v>97.5</v>
      </c>
      <c r="D123" s="46">
        <f>C123*70/100</f>
        <v>68.25</v>
      </c>
      <c r="E123" s="44">
        <v>0</v>
      </c>
      <c r="F123" s="55">
        <v>0</v>
      </c>
      <c r="G123" s="55">
        <v>0</v>
      </c>
    </row>
    <row r="124" spans="1:7" s="34" customFormat="1" x14ac:dyDescent="0.2">
      <c r="A124" s="11" t="s">
        <v>74</v>
      </c>
      <c r="B124" s="20">
        <f t="shared" ref="B124:G124" si="16">SUM(B122:B123)</f>
        <v>20.69</v>
      </c>
      <c r="C124" s="21">
        <f t="shared" si="16"/>
        <v>2586.25</v>
      </c>
      <c r="D124" s="48">
        <f t="shared" si="16"/>
        <v>1810.375</v>
      </c>
      <c r="E124" s="20">
        <f t="shared" si="16"/>
        <v>0.08</v>
      </c>
      <c r="F124" s="21">
        <f t="shared" si="16"/>
        <v>7.74</v>
      </c>
      <c r="G124" s="21">
        <f t="shared" si="16"/>
        <v>5</v>
      </c>
    </row>
    <row r="125" spans="1:7" s="34" customFormat="1" x14ac:dyDescent="0.2">
      <c r="A125" s="11"/>
      <c r="B125" s="36"/>
      <c r="C125" s="28"/>
      <c r="D125" s="37"/>
      <c r="E125" s="36"/>
      <c r="F125" s="28"/>
      <c r="G125" s="28"/>
    </row>
    <row r="126" spans="1:7" s="34" customFormat="1" x14ac:dyDescent="0.2">
      <c r="A126" s="9" t="s">
        <v>414</v>
      </c>
      <c r="B126" s="44">
        <v>140.22</v>
      </c>
      <c r="C126" s="45">
        <f>B126*125</f>
        <v>17527.5</v>
      </c>
      <c r="D126" s="46">
        <f>C126*70/100</f>
        <v>12269.25</v>
      </c>
      <c r="E126" s="44">
        <v>0.28999999999999998</v>
      </c>
      <c r="F126" s="55">
        <v>36.5</v>
      </c>
      <c r="G126" s="55">
        <v>25</v>
      </c>
    </row>
    <row r="127" spans="1:7" s="34" customFormat="1" x14ac:dyDescent="0.2">
      <c r="A127" s="9" t="s">
        <v>76</v>
      </c>
      <c r="B127" s="44">
        <v>12.55</v>
      </c>
      <c r="C127" s="45">
        <f>B127*125</f>
        <v>1568.75</v>
      </c>
      <c r="D127" s="46">
        <f>C127*70/100</f>
        <v>1098.125</v>
      </c>
      <c r="E127" s="44">
        <v>0</v>
      </c>
      <c r="F127" s="55">
        <v>0</v>
      </c>
      <c r="G127" s="55">
        <v>0</v>
      </c>
    </row>
    <row r="128" spans="1:7" s="34" customFormat="1" x14ac:dyDescent="0.2">
      <c r="A128" s="11" t="s">
        <v>414</v>
      </c>
      <c r="B128" s="20">
        <f>SUM(B126:B127)</f>
        <v>152.77000000000001</v>
      </c>
      <c r="C128" s="21">
        <f>SUM(C126:C127)</f>
        <v>19096.25</v>
      </c>
      <c r="D128" s="48">
        <f>SUM(D126:D127)</f>
        <v>13367.375</v>
      </c>
      <c r="E128" s="20">
        <f t="shared" ref="E128:F128" si="17">SUM(E126:E127)</f>
        <v>0.28999999999999998</v>
      </c>
      <c r="F128" s="21">
        <f t="shared" si="17"/>
        <v>36.5</v>
      </c>
      <c r="G128" s="21">
        <f>SUM(G126:G127)</f>
        <v>25</v>
      </c>
    </row>
    <row r="129" spans="1:7" s="34" customFormat="1" x14ac:dyDescent="0.2">
      <c r="A129" s="11"/>
      <c r="B129" s="36"/>
      <c r="C129" s="28"/>
      <c r="D129" s="37"/>
      <c r="E129" s="36"/>
      <c r="F129" s="28"/>
      <c r="G129" s="28"/>
    </row>
    <row r="130" spans="1:7" s="34" customFormat="1" x14ac:dyDescent="0.2">
      <c r="A130" s="9" t="s">
        <v>77</v>
      </c>
      <c r="B130" s="44">
        <v>171.77</v>
      </c>
      <c r="C130" s="45">
        <f>B130*125</f>
        <v>21471.25</v>
      </c>
      <c r="D130" s="46">
        <f>C130*70/100</f>
        <v>15029.875</v>
      </c>
      <c r="E130" s="44">
        <v>22.41</v>
      </c>
      <c r="F130" s="55">
        <v>1497.86</v>
      </c>
      <c r="G130" s="55">
        <v>909</v>
      </c>
    </row>
    <row r="131" spans="1:7" s="34" customFormat="1" x14ac:dyDescent="0.2">
      <c r="A131" s="9" t="s">
        <v>78</v>
      </c>
      <c r="B131" s="44">
        <v>80.73</v>
      </c>
      <c r="C131" s="45">
        <f>B131*125</f>
        <v>10091.25</v>
      </c>
      <c r="D131" s="46">
        <f>C131*70/100</f>
        <v>7063.875</v>
      </c>
      <c r="E131" s="44">
        <v>58.74</v>
      </c>
      <c r="F131" s="55">
        <v>3895.86</v>
      </c>
      <c r="G131" s="55">
        <v>2851</v>
      </c>
    </row>
    <row r="132" spans="1:7" s="34" customFormat="1" x14ac:dyDescent="0.2">
      <c r="A132" s="9" t="s">
        <v>79</v>
      </c>
      <c r="B132" s="10">
        <v>0</v>
      </c>
      <c r="C132" s="45">
        <v>0</v>
      </c>
      <c r="D132" s="46">
        <v>0</v>
      </c>
      <c r="E132" s="44">
        <v>1.04</v>
      </c>
      <c r="F132" s="55">
        <v>46.06</v>
      </c>
      <c r="G132" s="55">
        <v>32</v>
      </c>
    </row>
    <row r="133" spans="1:7" s="34" customFormat="1" x14ac:dyDescent="0.2">
      <c r="A133" s="9" t="s">
        <v>80</v>
      </c>
      <c r="B133" s="10">
        <v>0</v>
      </c>
      <c r="C133" s="45">
        <v>0</v>
      </c>
      <c r="D133" s="46">
        <v>0</v>
      </c>
      <c r="E133" s="44">
        <v>1.2</v>
      </c>
      <c r="F133" s="55">
        <v>67.599999999999994</v>
      </c>
      <c r="G133" s="55">
        <v>46</v>
      </c>
    </row>
    <row r="134" spans="1:7" s="34" customFormat="1" x14ac:dyDescent="0.2">
      <c r="A134" s="9" t="s">
        <v>448</v>
      </c>
      <c r="B134" s="10">
        <v>0</v>
      </c>
      <c r="C134" s="45">
        <v>0</v>
      </c>
      <c r="D134" s="46">
        <v>0</v>
      </c>
      <c r="E134" s="44">
        <v>0.06</v>
      </c>
      <c r="F134" s="55">
        <v>7.4</v>
      </c>
      <c r="G134" s="55">
        <v>5</v>
      </c>
    </row>
    <row r="135" spans="1:7" s="34" customFormat="1" x14ac:dyDescent="0.2">
      <c r="A135" s="11" t="s">
        <v>77</v>
      </c>
      <c r="B135" s="20">
        <f t="shared" ref="B135:G135" si="18">SUM(B130:B134)</f>
        <v>252.5</v>
      </c>
      <c r="C135" s="21">
        <f t="shared" si="18"/>
        <v>31562.5</v>
      </c>
      <c r="D135" s="48">
        <f t="shared" si="18"/>
        <v>22093.75</v>
      </c>
      <c r="E135" s="20">
        <f t="shared" si="18"/>
        <v>83.450000000000017</v>
      </c>
      <c r="F135" s="21">
        <f t="shared" si="18"/>
        <v>5514.7800000000007</v>
      </c>
      <c r="G135" s="21">
        <f t="shared" si="18"/>
        <v>3843</v>
      </c>
    </row>
    <row r="136" spans="1:7" s="34" customFormat="1" x14ac:dyDescent="0.2">
      <c r="A136" s="11"/>
      <c r="B136" s="36"/>
      <c r="C136" s="28"/>
      <c r="D136" s="37"/>
      <c r="E136" s="36"/>
      <c r="F136" s="28"/>
      <c r="G136" s="28"/>
    </row>
    <row r="137" spans="1:7" s="34" customFormat="1" x14ac:dyDescent="0.2">
      <c r="A137" s="11" t="s">
        <v>81</v>
      </c>
      <c r="B137" s="49">
        <v>0</v>
      </c>
      <c r="C137" s="21">
        <f>B137*90</f>
        <v>0</v>
      </c>
      <c r="D137" s="48">
        <f>C137*70/100</f>
        <v>0</v>
      </c>
      <c r="E137" s="20">
        <v>0</v>
      </c>
      <c r="F137" s="21">
        <v>0</v>
      </c>
      <c r="G137" s="21">
        <v>0</v>
      </c>
    </row>
    <row r="138" spans="1:7" s="34" customFormat="1" x14ac:dyDescent="0.2">
      <c r="A138" s="11"/>
      <c r="B138" s="36"/>
      <c r="C138" s="28"/>
      <c r="D138" s="37"/>
      <c r="E138" s="36"/>
      <c r="F138" s="28"/>
      <c r="G138" s="28"/>
    </row>
    <row r="139" spans="1:7" s="34" customFormat="1" x14ac:dyDescent="0.2">
      <c r="A139" s="9" t="s">
        <v>82</v>
      </c>
      <c r="B139" s="44">
        <v>264.72000000000003</v>
      </c>
      <c r="C139" s="45">
        <f>B139*125</f>
        <v>33090</v>
      </c>
      <c r="D139" s="46">
        <f>C139*70/100</f>
        <v>23163</v>
      </c>
      <c r="E139" s="44">
        <v>34.369999999999997</v>
      </c>
      <c r="F139" s="55">
        <v>2925.64</v>
      </c>
      <c r="G139" s="55">
        <v>2037</v>
      </c>
    </row>
    <row r="140" spans="1:7" s="34" customFormat="1" x14ac:dyDescent="0.2">
      <c r="A140" s="9" t="s">
        <v>83</v>
      </c>
      <c r="B140" s="44">
        <v>56.36</v>
      </c>
      <c r="C140" s="45">
        <f>B140*125</f>
        <v>7045</v>
      </c>
      <c r="D140" s="46">
        <f>C140*70/100</f>
        <v>4931.5</v>
      </c>
      <c r="E140" s="44">
        <v>26.28</v>
      </c>
      <c r="F140" s="55">
        <v>1711.9</v>
      </c>
      <c r="G140" s="55">
        <v>1193</v>
      </c>
    </row>
    <row r="141" spans="1:7" s="34" customFormat="1" x14ac:dyDescent="0.2">
      <c r="A141" s="9" t="s">
        <v>404</v>
      </c>
      <c r="B141" s="10">
        <v>0</v>
      </c>
      <c r="C141" s="45">
        <v>0</v>
      </c>
      <c r="D141" s="46">
        <v>0</v>
      </c>
      <c r="E141" s="44">
        <v>0</v>
      </c>
      <c r="F141" s="55">
        <v>0</v>
      </c>
      <c r="G141" s="55">
        <v>0</v>
      </c>
    </row>
    <row r="142" spans="1:7" s="34" customFormat="1" x14ac:dyDescent="0.2">
      <c r="A142" s="9" t="s">
        <v>84</v>
      </c>
      <c r="B142" s="10">
        <v>0</v>
      </c>
      <c r="C142" s="45">
        <v>0</v>
      </c>
      <c r="D142" s="46">
        <v>0</v>
      </c>
      <c r="E142" s="44">
        <v>29</v>
      </c>
      <c r="F142" s="55">
        <v>2046.77</v>
      </c>
      <c r="G142" s="55">
        <v>1428</v>
      </c>
    </row>
    <row r="143" spans="1:7" s="34" customFormat="1" x14ac:dyDescent="0.2">
      <c r="A143" s="11" t="s">
        <v>82</v>
      </c>
      <c r="B143" s="20">
        <f>SUM(B139:B142)</f>
        <v>321.08000000000004</v>
      </c>
      <c r="C143" s="21">
        <f t="shared" ref="C143:D143" si="19">SUM(C139:C142)</f>
        <v>40135</v>
      </c>
      <c r="D143" s="48">
        <f t="shared" si="19"/>
        <v>28094.5</v>
      </c>
      <c r="E143" s="20">
        <f>SUM(E139:E142)</f>
        <v>89.65</v>
      </c>
      <c r="F143" s="21">
        <f>SUM(F139:F142)</f>
        <v>6684.3099999999995</v>
      </c>
      <c r="G143" s="21">
        <f>SUM(G139:G142)</f>
        <v>4658</v>
      </c>
    </row>
    <row r="144" spans="1:7" s="34" customFormat="1" x14ac:dyDescent="0.2">
      <c r="A144" s="11"/>
      <c r="B144" s="36"/>
      <c r="C144" s="28"/>
      <c r="D144" s="37"/>
      <c r="E144" s="36"/>
      <c r="F144" s="28"/>
      <c r="G144" s="28"/>
    </row>
    <row r="145" spans="1:7" s="34" customFormat="1" x14ac:dyDescent="0.2">
      <c r="A145" s="9" t="s">
        <v>85</v>
      </c>
      <c r="B145" s="10">
        <v>65.34</v>
      </c>
      <c r="C145" s="45">
        <f>B145*100</f>
        <v>6534</v>
      </c>
      <c r="D145" s="46">
        <f>C145*70/100</f>
        <v>4573.8</v>
      </c>
      <c r="E145" s="10">
        <v>42.94</v>
      </c>
      <c r="F145" s="45">
        <v>3399.34</v>
      </c>
      <c r="G145" s="45">
        <v>2372</v>
      </c>
    </row>
    <row r="146" spans="1:7" s="34" customFormat="1" x14ac:dyDescent="0.2">
      <c r="A146" s="9" t="s">
        <v>438</v>
      </c>
      <c r="B146" s="10">
        <v>0</v>
      </c>
      <c r="C146" s="45">
        <v>0</v>
      </c>
      <c r="D146" s="46">
        <v>0</v>
      </c>
      <c r="E146" s="10">
        <v>0</v>
      </c>
      <c r="F146" s="45">
        <v>0</v>
      </c>
      <c r="G146" s="45">
        <v>0</v>
      </c>
    </row>
    <row r="147" spans="1:7" s="34" customFormat="1" x14ac:dyDescent="0.2">
      <c r="A147" s="11" t="s">
        <v>85</v>
      </c>
      <c r="B147" s="49">
        <f>SUM(B145:B146)</f>
        <v>65.34</v>
      </c>
      <c r="C147" s="21">
        <f>SUM(C145:C146)</f>
        <v>6534</v>
      </c>
      <c r="D147" s="48">
        <f>SUM(D145:D146)</f>
        <v>4573.8</v>
      </c>
      <c r="E147" s="20">
        <f>SUM(E144:E146)</f>
        <v>42.94</v>
      </c>
      <c r="F147" s="21">
        <f>SUM(F144:F146)</f>
        <v>3399.34</v>
      </c>
      <c r="G147" s="21">
        <f>SUM(G144:G146)</f>
        <v>2372</v>
      </c>
    </row>
    <row r="148" spans="1:7" s="34" customFormat="1" x14ac:dyDescent="0.2">
      <c r="A148" s="11"/>
      <c r="B148" s="36"/>
      <c r="C148" s="28"/>
      <c r="D148" s="37"/>
      <c r="E148" s="36"/>
      <c r="F148" s="28"/>
      <c r="G148" s="28"/>
    </row>
    <row r="149" spans="1:7" s="34" customFormat="1" x14ac:dyDescent="0.2">
      <c r="A149" s="9" t="s">
        <v>88</v>
      </c>
      <c r="B149" s="44">
        <v>93.08</v>
      </c>
      <c r="C149" s="45">
        <f>B149*110</f>
        <v>10238.799999999999</v>
      </c>
      <c r="D149" s="46">
        <f>C149*70/100</f>
        <v>7167.16</v>
      </c>
      <c r="E149" s="44">
        <v>73.08</v>
      </c>
      <c r="F149" s="55">
        <v>7170.84</v>
      </c>
      <c r="G149" s="55">
        <v>5007</v>
      </c>
    </row>
    <row r="150" spans="1:7" s="34" customFormat="1" x14ac:dyDescent="0.2">
      <c r="A150" s="9" t="s">
        <v>86</v>
      </c>
      <c r="B150" s="10">
        <v>0</v>
      </c>
      <c r="C150" s="45">
        <v>0</v>
      </c>
      <c r="D150" s="46">
        <v>0</v>
      </c>
      <c r="E150" s="44">
        <v>0.9</v>
      </c>
      <c r="F150" s="55">
        <v>96.77</v>
      </c>
      <c r="G150" s="55">
        <v>30</v>
      </c>
    </row>
    <row r="151" spans="1:7" s="34" customFormat="1" x14ac:dyDescent="0.2">
      <c r="A151" s="9" t="s">
        <v>87</v>
      </c>
      <c r="B151" s="10">
        <v>0</v>
      </c>
      <c r="C151" s="45">
        <v>0</v>
      </c>
      <c r="D151" s="46">
        <v>0</v>
      </c>
      <c r="E151" s="44">
        <v>1.88</v>
      </c>
      <c r="F151" s="55">
        <v>134.37</v>
      </c>
      <c r="G151" s="55">
        <v>94</v>
      </c>
    </row>
    <row r="152" spans="1:7" s="34" customFormat="1" x14ac:dyDescent="0.2">
      <c r="A152" s="11" t="s">
        <v>88</v>
      </c>
      <c r="B152" s="20">
        <f>B149</f>
        <v>93.08</v>
      </c>
      <c r="C152" s="21">
        <f>C149</f>
        <v>10238.799999999999</v>
      </c>
      <c r="D152" s="48">
        <f>D149</f>
        <v>7167.16</v>
      </c>
      <c r="E152" s="20">
        <f>SUM(E149:E151)</f>
        <v>75.86</v>
      </c>
      <c r="F152" s="21">
        <f t="shared" ref="F152" si="20">SUM(F149:F151)</f>
        <v>7401.9800000000005</v>
      </c>
      <c r="G152" s="21">
        <f>SUM(G149:G151)</f>
        <v>5131</v>
      </c>
    </row>
    <row r="153" spans="1:7" s="34" customFormat="1" x14ac:dyDescent="0.2">
      <c r="A153" s="11"/>
      <c r="B153" s="36"/>
      <c r="C153" s="28"/>
      <c r="D153" s="37"/>
      <c r="E153" s="36"/>
      <c r="F153" s="28"/>
      <c r="G153" s="28"/>
    </row>
    <row r="154" spans="1:7" s="34" customFormat="1" x14ac:dyDescent="0.2">
      <c r="A154" s="11" t="s">
        <v>89</v>
      </c>
      <c r="B154" s="49">
        <v>13.01</v>
      </c>
      <c r="C154" s="21">
        <f>B154*125</f>
        <v>1626.25</v>
      </c>
      <c r="D154" s="48">
        <f>C154*70/100</f>
        <v>1138.375</v>
      </c>
      <c r="E154" s="49">
        <v>0</v>
      </c>
      <c r="F154" s="50">
        <v>0</v>
      </c>
      <c r="G154" s="50">
        <v>0</v>
      </c>
    </row>
    <row r="155" spans="1:7" s="34" customFormat="1" x14ac:dyDescent="0.2">
      <c r="A155" s="11"/>
      <c r="B155" s="36"/>
      <c r="C155" s="28"/>
      <c r="D155" s="37"/>
      <c r="E155" s="36"/>
      <c r="F155" s="28"/>
      <c r="G155" s="28"/>
    </row>
    <row r="156" spans="1:7" s="34" customFormat="1" x14ac:dyDescent="0.2">
      <c r="A156" s="11" t="s">
        <v>90</v>
      </c>
      <c r="B156" s="49">
        <v>65.47</v>
      </c>
      <c r="C156" s="21">
        <f>B156*130</f>
        <v>8511.1</v>
      </c>
      <c r="D156" s="48">
        <f>C156*70/100</f>
        <v>5957.77</v>
      </c>
      <c r="E156" s="49">
        <v>52.49</v>
      </c>
      <c r="F156" s="50">
        <v>5788.38</v>
      </c>
      <c r="G156" s="50">
        <v>4038</v>
      </c>
    </row>
    <row r="157" spans="1:7" s="34" customFormat="1" x14ac:dyDescent="0.2">
      <c r="A157" s="11"/>
      <c r="B157" s="36"/>
      <c r="C157" s="28"/>
      <c r="D157" s="37"/>
      <c r="E157" s="36"/>
      <c r="F157" s="28"/>
      <c r="G157" s="28"/>
    </row>
    <row r="158" spans="1:7" s="34" customFormat="1" x14ac:dyDescent="0.2">
      <c r="A158" s="9" t="s">
        <v>91</v>
      </c>
      <c r="B158" s="44">
        <v>42.44</v>
      </c>
      <c r="C158" s="45">
        <f>B158*100</f>
        <v>4244</v>
      </c>
      <c r="D158" s="46">
        <f>C158*70/100</f>
        <v>2970.8</v>
      </c>
      <c r="E158" s="44">
        <v>26.96</v>
      </c>
      <c r="F158" s="55">
        <v>2073.04</v>
      </c>
      <c r="G158" s="55">
        <v>1439</v>
      </c>
    </row>
    <row r="159" spans="1:7" s="34" customFormat="1" x14ac:dyDescent="0.2">
      <c r="A159" s="9" t="s">
        <v>435</v>
      </c>
      <c r="B159" s="44">
        <v>0</v>
      </c>
      <c r="C159" s="45">
        <v>0</v>
      </c>
      <c r="D159" s="46">
        <v>0</v>
      </c>
      <c r="E159" s="44">
        <v>0.74</v>
      </c>
      <c r="F159" s="55">
        <v>72.34</v>
      </c>
      <c r="G159" s="55">
        <v>51</v>
      </c>
    </row>
    <row r="160" spans="1:7" s="34" customFormat="1" x14ac:dyDescent="0.2">
      <c r="A160" s="9" t="s">
        <v>92</v>
      </c>
      <c r="B160" s="10">
        <v>0</v>
      </c>
      <c r="C160" s="45">
        <v>0</v>
      </c>
      <c r="D160" s="46">
        <v>0</v>
      </c>
      <c r="E160" s="44">
        <v>0.16</v>
      </c>
      <c r="F160" s="55">
        <v>11</v>
      </c>
      <c r="G160" s="55">
        <v>5</v>
      </c>
    </row>
    <row r="161" spans="1:7" s="34" customFormat="1" x14ac:dyDescent="0.2">
      <c r="A161" s="11" t="s">
        <v>91</v>
      </c>
      <c r="B161" s="20">
        <f>SUM(B158:B158)</f>
        <v>42.44</v>
      </c>
      <c r="C161" s="21">
        <f>SUM(C158:C158)</f>
        <v>4244</v>
      </c>
      <c r="D161" s="48">
        <f>SUM(D158:D158)</f>
        <v>2970.8</v>
      </c>
      <c r="E161" s="20">
        <f>SUM(E158:E160)</f>
        <v>27.86</v>
      </c>
      <c r="F161" s="21">
        <f>SUM(F158:F160)</f>
        <v>2156.38</v>
      </c>
      <c r="G161" s="21">
        <f>SUM(G158:G160)</f>
        <v>1495</v>
      </c>
    </row>
    <row r="162" spans="1:7" s="34" customFormat="1" x14ac:dyDescent="0.2">
      <c r="A162" s="11"/>
      <c r="B162" s="36"/>
      <c r="C162" s="28"/>
      <c r="D162" s="37"/>
      <c r="E162" s="36"/>
      <c r="F162" s="28"/>
      <c r="G162" s="28"/>
    </row>
    <row r="163" spans="1:7" s="34" customFormat="1" x14ac:dyDescent="0.2">
      <c r="A163" s="9" t="s">
        <v>93</v>
      </c>
      <c r="B163" s="10">
        <v>28.94</v>
      </c>
      <c r="C163" s="45">
        <f>B163*100</f>
        <v>2894</v>
      </c>
      <c r="D163" s="46">
        <f>C163*70/100</f>
        <v>2025.8</v>
      </c>
      <c r="E163" s="10">
        <v>19.71</v>
      </c>
      <c r="F163" s="45">
        <v>1613.77</v>
      </c>
      <c r="G163" s="45">
        <v>1126</v>
      </c>
    </row>
    <row r="164" spans="1:7" s="34" customFormat="1" x14ac:dyDescent="0.2">
      <c r="A164" s="9" t="s">
        <v>453</v>
      </c>
      <c r="B164" s="10">
        <v>0</v>
      </c>
      <c r="C164" s="45">
        <v>0</v>
      </c>
      <c r="D164" s="46">
        <v>0</v>
      </c>
      <c r="E164" s="10">
        <v>0.21</v>
      </c>
      <c r="F164" s="45">
        <v>25.88</v>
      </c>
      <c r="G164" s="45">
        <v>18</v>
      </c>
    </row>
    <row r="165" spans="1:7" s="34" customFormat="1" x14ac:dyDescent="0.2">
      <c r="A165" s="11" t="s">
        <v>93</v>
      </c>
      <c r="B165" s="49">
        <f>SUM(B163:B164)</f>
        <v>28.94</v>
      </c>
      <c r="C165" s="21">
        <f t="shared" ref="C165:D165" si="21">SUM(C163:C164)</f>
        <v>2894</v>
      </c>
      <c r="D165" s="48">
        <f t="shared" si="21"/>
        <v>2025.8</v>
      </c>
      <c r="E165" s="49">
        <f>SUM(E163:E164)</f>
        <v>19.920000000000002</v>
      </c>
      <c r="F165" s="50">
        <f>SUM(F163:F164)</f>
        <v>1639.65</v>
      </c>
      <c r="G165" s="50">
        <f>SUM(G163:G164)</f>
        <v>1144</v>
      </c>
    </row>
    <row r="166" spans="1:7" s="34" customFormat="1" x14ac:dyDescent="0.2">
      <c r="A166" s="11"/>
      <c r="B166" s="36"/>
      <c r="C166" s="28"/>
      <c r="D166" s="37"/>
      <c r="E166" s="36"/>
      <c r="F166" s="28"/>
      <c r="G166" s="28"/>
    </row>
    <row r="167" spans="1:7" s="34" customFormat="1" x14ac:dyDescent="0.2">
      <c r="A167" s="9" t="s">
        <v>94</v>
      </c>
      <c r="B167" s="44">
        <v>65.23</v>
      </c>
      <c r="C167" s="45">
        <f>B167*125</f>
        <v>8153.7500000000009</v>
      </c>
      <c r="D167" s="46">
        <f>C167*70/100</f>
        <v>5707.6250000000009</v>
      </c>
      <c r="E167" s="44">
        <v>55.18</v>
      </c>
      <c r="F167" s="55">
        <v>4814.5200000000004</v>
      </c>
      <c r="G167" s="55">
        <v>3354</v>
      </c>
    </row>
    <row r="168" spans="1:7" s="34" customFormat="1" x14ac:dyDescent="0.2">
      <c r="A168" s="9" t="s">
        <v>95</v>
      </c>
      <c r="B168" s="10">
        <v>0</v>
      </c>
      <c r="C168" s="45">
        <v>0</v>
      </c>
      <c r="D168" s="46">
        <v>0</v>
      </c>
      <c r="E168" s="44">
        <v>3.9</v>
      </c>
      <c r="F168" s="55">
        <v>270.14999999999998</v>
      </c>
      <c r="G168" s="55">
        <v>187</v>
      </c>
    </row>
    <row r="169" spans="1:7" s="34" customFormat="1" x14ac:dyDescent="0.2">
      <c r="A169" s="11" t="s">
        <v>94</v>
      </c>
      <c r="B169" s="20">
        <f t="shared" ref="B169:D169" si="22">SUM(B167:B168)</f>
        <v>65.23</v>
      </c>
      <c r="C169" s="21">
        <f t="shared" si="22"/>
        <v>8153.7500000000009</v>
      </c>
      <c r="D169" s="48">
        <f t="shared" si="22"/>
        <v>5707.6250000000009</v>
      </c>
      <c r="E169" s="20">
        <f>SUM(E167:E168)</f>
        <v>59.08</v>
      </c>
      <c r="F169" s="50">
        <f t="shared" ref="F169" si="23">SUM(F167:F168)</f>
        <v>5084.67</v>
      </c>
      <c r="G169" s="50">
        <f>SUM(G167:G168)</f>
        <v>3541</v>
      </c>
    </row>
    <row r="170" spans="1:7" s="34" customFormat="1" x14ac:dyDescent="0.2">
      <c r="A170" s="11"/>
      <c r="B170" s="36"/>
      <c r="C170" s="28"/>
      <c r="D170" s="37"/>
      <c r="E170" s="36"/>
      <c r="F170" s="28"/>
      <c r="G170" s="28"/>
    </row>
    <row r="171" spans="1:7" s="34" customFormat="1" x14ac:dyDescent="0.2">
      <c r="A171" s="9" t="s">
        <v>96</v>
      </c>
      <c r="B171" s="44">
        <v>25.61</v>
      </c>
      <c r="C171" s="45">
        <f>B171*120</f>
        <v>3073.2</v>
      </c>
      <c r="D171" s="46">
        <f>C171*70/100</f>
        <v>2151.2399999999998</v>
      </c>
      <c r="E171" s="10">
        <v>21.37</v>
      </c>
      <c r="F171" s="45">
        <v>2114.09</v>
      </c>
      <c r="G171" s="55">
        <v>1473</v>
      </c>
    </row>
    <row r="172" spans="1:7" s="34" customFormat="1" x14ac:dyDescent="0.2">
      <c r="A172" s="9" t="s">
        <v>441</v>
      </c>
      <c r="B172" s="10">
        <v>0</v>
      </c>
      <c r="C172" s="45">
        <v>0</v>
      </c>
      <c r="D172" s="46">
        <v>0</v>
      </c>
      <c r="E172" s="10">
        <v>2.94</v>
      </c>
      <c r="F172" s="45">
        <v>219.49</v>
      </c>
      <c r="G172" s="55">
        <v>151</v>
      </c>
    </row>
    <row r="173" spans="1:7" s="34" customFormat="1" x14ac:dyDescent="0.2">
      <c r="A173" s="9" t="s">
        <v>442</v>
      </c>
      <c r="B173" s="10">
        <v>0</v>
      </c>
      <c r="C173" s="45">
        <v>0</v>
      </c>
      <c r="D173" s="46">
        <v>0</v>
      </c>
      <c r="E173" s="10">
        <v>0</v>
      </c>
      <c r="F173" s="45">
        <v>0</v>
      </c>
      <c r="G173" s="55">
        <v>0</v>
      </c>
    </row>
    <row r="174" spans="1:7" s="34" customFormat="1" x14ac:dyDescent="0.2">
      <c r="A174" s="11" t="s">
        <v>96</v>
      </c>
      <c r="B174" s="20">
        <f t="shared" ref="B174:G174" si="24">SUM(B171:B173)</f>
        <v>25.61</v>
      </c>
      <c r="C174" s="21">
        <f t="shared" si="24"/>
        <v>3073.2</v>
      </c>
      <c r="D174" s="48">
        <f t="shared" si="24"/>
        <v>2151.2399999999998</v>
      </c>
      <c r="E174" s="49">
        <f t="shared" si="24"/>
        <v>24.310000000000002</v>
      </c>
      <c r="F174" s="50">
        <f t="shared" si="24"/>
        <v>2333.58</v>
      </c>
      <c r="G174" s="50">
        <f t="shared" si="24"/>
        <v>1624</v>
      </c>
    </row>
    <row r="175" spans="1:7" s="34" customFormat="1" x14ac:dyDescent="0.2">
      <c r="A175" s="11"/>
      <c r="B175" s="36"/>
      <c r="C175" s="28"/>
      <c r="D175" s="37"/>
      <c r="E175" s="36"/>
      <c r="F175" s="28"/>
      <c r="G175" s="28"/>
    </row>
    <row r="176" spans="1:7" s="34" customFormat="1" x14ac:dyDescent="0.2">
      <c r="A176" s="9" t="s">
        <v>97</v>
      </c>
      <c r="B176" s="44">
        <v>2.2799999999999998</v>
      </c>
      <c r="C176" s="45">
        <f>B176*110</f>
        <v>250.79999999999998</v>
      </c>
      <c r="D176" s="46">
        <f>C176*70/100</f>
        <v>175.56</v>
      </c>
      <c r="E176" s="10">
        <v>0.38</v>
      </c>
      <c r="F176" s="45">
        <v>37.92</v>
      </c>
      <c r="G176" s="55">
        <v>26</v>
      </c>
    </row>
    <row r="177" spans="1:7" s="34" customFormat="1" x14ac:dyDescent="0.2">
      <c r="A177" s="9" t="s">
        <v>98</v>
      </c>
      <c r="B177" s="10">
        <v>0</v>
      </c>
      <c r="C177" s="45">
        <v>0</v>
      </c>
      <c r="D177" s="46">
        <v>0</v>
      </c>
      <c r="E177" s="44">
        <v>1.17</v>
      </c>
      <c r="F177" s="55">
        <v>50.05</v>
      </c>
      <c r="G177" s="55">
        <v>27</v>
      </c>
    </row>
    <row r="178" spans="1:7" s="34" customFormat="1" x14ac:dyDescent="0.2">
      <c r="A178" s="11" t="s">
        <v>97</v>
      </c>
      <c r="B178" s="20">
        <f>SUM(B176:B177)</f>
        <v>2.2799999999999998</v>
      </c>
      <c r="C178" s="21">
        <f>C176</f>
        <v>250.79999999999998</v>
      </c>
      <c r="D178" s="48">
        <f>C178*70/100</f>
        <v>175.56</v>
      </c>
      <c r="E178" s="49">
        <f>SUM(E176:E177)</f>
        <v>1.5499999999999998</v>
      </c>
      <c r="F178" s="50">
        <f>SUM(F176:F177)</f>
        <v>87.97</v>
      </c>
      <c r="G178" s="50">
        <f>SUM(G176:G177)</f>
        <v>53</v>
      </c>
    </row>
    <row r="179" spans="1:7" s="34" customFormat="1" x14ac:dyDescent="0.2">
      <c r="A179" s="11"/>
      <c r="B179" s="36"/>
      <c r="C179" s="28"/>
      <c r="D179" s="37"/>
      <c r="E179" s="36"/>
      <c r="F179" s="28"/>
      <c r="G179" s="28"/>
    </row>
    <row r="180" spans="1:7" s="34" customFormat="1" x14ac:dyDescent="0.2">
      <c r="A180" s="9" t="s">
        <v>99</v>
      </c>
      <c r="B180" s="44">
        <v>2.2200000000000002</v>
      </c>
      <c r="C180" s="45">
        <f>B180*90</f>
        <v>199.8</v>
      </c>
      <c r="D180" s="46">
        <f>C180*70/100</f>
        <v>139.86000000000001</v>
      </c>
      <c r="E180" s="10">
        <v>2.02</v>
      </c>
      <c r="F180" s="45">
        <v>98.34</v>
      </c>
      <c r="G180" s="55">
        <v>66</v>
      </c>
    </row>
    <row r="181" spans="1:7" s="34" customFormat="1" x14ac:dyDescent="0.2">
      <c r="A181" s="9" t="s">
        <v>406</v>
      </c>
      <c r="B181" s="10">
        <v>0</v>
      </c>
      <c r="C181" s="45">
        <v>0</v>
      </c>
      <c r="D181" s="46">
        <v>0</v>
      </c>
      <c r="E181" s="10">
        <v>0.09</v>
      </c>
      <c r="F181" s="45">
        <v>8.0500000000000007</v>
      </c>
      <c r="G181" s="55">
        <v>5</v>
      </c>
    </row>
    <row r="182" spans="1:7" s="34" customFormat="1" x14ac:dyDescent="0.2">
      <c r="A182" s="11" t="s">
        <v>99</v>
      </c>
      <c r="B182" s="49">
        <f>SUM(B180:B181)</f>
        <v>2.2200000000000002</v>
      </c>
      <c r="C182" s="21">
        <f>B182*90</f>
        <v>199.8</v>
      </c>
      <c r="D182" s="48">
        <f>C182*70/100</f>
        <v>139.86000000000001</v>
      </c>
      <c r="E182" s="49">
        <f t="shared" ref="E182:F182" si="25">SUM(E180:E181)</f>
        <v>2.11</v>
      </c>
      <c r="F182" s="50">
        <f t="shared" si="25"/>
        <v>106.39</v>
      </c>
      <c r="G182" s="21">
        <f>SUM(G180:G181)</f>
        <v>71</v>
      </c>
    </row>
    <row r="183" spans="1:7" s="34" customFormat="1" x14ac:dyDescent="0.2">
      <c r="A183" s="11"/>
      <c r="B183" s="36"/>
      <c r="C183" s="28"/>
      <c r="D183" s="37"/>
      <c r="E183" s="36"/>
      <c r="F183" s="28"/>
      <c r="G183" s="28"/>
    </row>
    <row r="184" spans="1:7" s="34" customFormat="1" x14ac:dyDescent="0.2">
      <c r="A184" s="11" t="s">
        <v>100</v>
      </c>
      <c r="B184" s="49">
        <v>1.54</v>
      </c>
      <c r="C184" s="21">
        <f>B184*110</f>
        <v>169.4</v>
      </c>
      <c r="D184" s="48">
        <f>C184*70/100</f>
        <v>118.58</v>
      </c>
      <c r="E184" s="49">
        <v>0.74</v>
      </c>
      <c r="F184" s="50">
        <v>65.959999999999994</v>
      </c>
      <c r="G184" s="50">
        <v>46</v>
      </c>
    </row>
    <row r="185" spans="1:7" s="34" customFormat="1" x14ac:dyDescent="0.2">
      <c r="A185" s="11"/>
      <c r="B185" s="36"/>
      <c r="C185" s="28"/>
      <c r="D185" s="37"/>
      <c r="E185" s="36"/>
      <c r="F185" s="28"/>
      <c r="G185" s="28"/>
    </row>
    <row r="186" spans="1:7" s="34" customFormat="1" x14ac:dyDescent="0.2">
      <c r="A186" s="11" t="s">
        <v>101</v>
      </c>
      <c r="B186" s="49">
        <v>2.29</v>
      </c>
      <c r="C186" s="21">
        <f>B186*120</f>
        <v>274.8</v>
      </c>
      <c r="D186" s="48">
        <f>C186*70/100</f>
        <v>192.36</v>
      </c>
      <c r="E186" s="49">
        <v>0.84</v>
      </c>
      <c r="F186" s="50">
        <v>73.38</v>
      </c>
      <c r="G186" s="50">
        <v>48</v>
      </c>
    </row>
    <row r="187" spans="1:7" s="34" customFormat="1" x14ac:dyDescent="0.2">
      <c r="A187" s="11"/>
      <c r="B187" s="36"/>
      <c r="C187" s="28"/>
      <c r="D187" s="37"/>
      <c r="E187" s="39"/>
      <c r="F187" s="30"/>
      <c r="G187" s="30"/>
    </row>
    <row r="188" spans="1:7" s="34" customFormat="1" x14ac:dyDescent="0.2">
      <c r="A188" s="11" t="s">
        <v>102</v>
      </c>
      <c r="B188" s="49">
        <v>15.17</v>
      </c>
      <c r="C188" s="21">
        <f>B188*100</f>
        <v>1517</v>
      </c>
      <c r="D188" s="48">
        <f>C188*70/100</f>
        <v>1061.9000000000001</v>
      </c>
      <c r="E188" s="49">
        <v>14.03</v>
      </c>
      <c r="F188" s="50">
        <v>1144.9000000000001</v>
      </c>
      <c r="G188" s="50">
        <v>782</v>
      </c>
    </row>
    <row r="189" spans="1:7" s="34" customFormat="1" x14ac:dyDescent="0.2">
      <c r="A189" s="11"/>
      <c r="B189" s="36"/>
      <c r="C189" s="28"/>
      <c r="D189" s="37"/>
      <c r="E189" s="36"/>
      <c r="F189" s="28"/>
      <c r="G189" s="28"/>
    </row>
    <row r="190" spans="1:7" s="34" customFormat="1" x14ac:dyDescent="0.2">
      <c r="A190" s="11" t="s">
        <v>103</v>
      </c>
      <c r="B190" s="49">
        <v>0.98</v>
      </c>
      <c r="C190" s="21">
        <f>B190*100</f>
        <v>98</v>
      </c>
      <c r="D190" s="48">
        <f>C190*70/100</f>
        <v>68.599999999999994</v>
      </c>
      <c r="E190" s="49">
        <v>0.44</v>
      </c>
      <c r="F190" s="50">
        <v>40.47</v>
      </c>
      <c r="G190" s="50">
        <v>28</v>
      </c>
    </row>
    <row r="191" spans="1:7" s="34" customFormat="1" x14ac:dyDescent="0.2">
      <c r="A191" s="11"/>
      <c r="B191" s="36"/>
      <c r="C191" s="28"/>
      <c r="D191" s="37"/>
      <c r="E191" s="36"/>
      <c r="F191" s="28"/>
      <c r="G191" s="28"/>
    </row>
    <row r="192" spans="1:7" s="34" customFormat="1" x14ac:dyDescent="0.2">
      <c r="A192" s="11" t="s">
        <v>104</v>
      </c>
      <c r="B192" s="49">
        <v>1.88</v>
      </c>
      <c r="C192" s="21">
        <f>B192*100</f>
        <v>188</v>
      </c>
      <c r="D192" s="48">
        <f>C192*70/100</f>
        <v>131.6</v>
      </c>
      <c r="E192" s="49">
        <v>1.34</v>
      </c>
      <c r="F192" s="50">
        <v>108.11</v>
      </c>
      <c r="G192" s="50">
        <v>75</v>
      </c>
    </row>
    <row r="193" spans="1:7" s="34" customFormat="1" x14ac:dyDescent="0.2">
      <c r="A193" s="11"/>
      <c r="B193" s="36"/>
      <c r="C193" s="28"/>
      <c r="D193" s="37"/>
      <c r="E193" s="39"/>
      <c r="F193" s="30"/>
      <c r="G193" s="30"/>
    </row>
    <row r="194" spans="1:7" s="34" customFormat="1" x14ac:dyDescent="0.2">
      <c r="A194" s="9" t="s">
        <v>105</v>
      </c>
      <c r="B194" s="44">
        <v>12.24</v>
      </c>
      <c r="C194" s="45">
        <f>B194*110</f>
        <v>1346.4</v>
      </c>
      <c r="D194" s="46">
        <f>C194*70/100</f>
        <v>942.48</v>
      </c>
      <c r="E194" s="44">
        <v>8.34</v>
      </c>
      <c r="F194" s="55">
        <v>758.92</v>
      </c>
      <c r="G194" s="55">
        <v>526</v>
      </c>
    </row>
    <row r="195" spans="1:7" s="34" customFormat="1" x14ac:dyDescent="0.2">
      <c r="A195" s="9" t="s">
        <v>405</v>
      </c>
      <c r="B195" s="10">
        <v>0</v>
      </c>
      <c r="C195" s="45">
        <v>0</v>
      </c>
      <c r="D195" s="46">
        <v>0</v>
      </c>
      <c r="E195" s="10">
        <v>0.09</v>
      </c>
      <c r="F195" s="45">
        <v>6.55</v>
      </c>
      <c r="G195" s="55">
        <v>0</v>
      </c>
    </row>
    <row r="196" spans="1:7" s="34" customFormat="1" x14ac:dyDescent="0.2">
      <c r="A196" s="11" t="s">
        <v>105</v>
      </c>
      <c r="B196" s="20">
        <f t="shared" ref="B196:G196" si="26">SUM(B194:B195)</f>
        <v>12.24</v>
      </c>
      <c r="C196" s="21">
        <f t="shared" si="26"/>
        <v>1346.4</v>
      </c>
      <c r="D196" s="48">
        <f t="shared" si="26"/>
        <v>942.48</v>
      </c>
      <c r="E196" s="49">
        <f t="shared" si="26"/>
        <v>8.43</v>
      </c>
      <c r="F196" s="50">
        <f t="shared" si="26"/>
        <v>765.46999999999991</v>
      </c>
      <c r="G196" s="50">
        <f t="shared" si="26"/>
        <v>526</v>
      </c>
    </row>
    <row r="197" spans="1:7" s="34" customFormat="1" x14ac:dyDescent="0.2">
      <c r="A197" s="11"/>
      <c r="B197" s="36"/>
      <c r="C197" s="28"/>
      <c r="D197" s="37"/>
      <c r="E197" s="36"/>
      <c r="F197" s="28"/>
      <c r="G197" s="28"/>
    </row>
    <row r="198" spans="1:7" s="34" customFormat="1" x14ac:dyDescent="0.2">
      <c r="A198" s="9" t="s">
        <v>106</v>
      </c>
      <c r="B198" s="44">
        <v>18.54</v>
      </c>
      <c r="C198" s="45">
        <f>B198*80</f>
        <v>1483.1999999999998</v>
      </c>
      <c r="D198" s="46">
        <f>C198*70/100</f>
        <v>1038.2399999999998</v>
      </c>
      <c r="E198" s="44">
        <v>9.2661999999999995</v>
      </c>
      <c r="F198" s="55">
        <v>510.42</v>
      </c>
      <c r="G198" s="55">
        <v>350</v>
      </c>
    </row>
    <row r="199" spans="1:7" s="34" customFormat="1" x14ac:dyDescent="0.2">
      <c r="A199" s="9" t="s">
        <v>107</v>
      </c>
      <c r="B199" s="10">
        <v>0</v>
      </c>
      <c r="C199" s="45">
        <v>0</v>
      </c>
      <c r="D199" s="46">
        <v>0</v>
      </c>
      <c r="E199" s="44">
        <v>2.7961</v>
      </c>
      <c r="F199" s="55">
        <v>207.36</v>
      </c>
      <c r="G199" s="55">
        <v>135</v>
      </c>
    </row>
    <row r="200" spans="1:7" s="34" customFormat="1" x14ac:dyDescent="0.2">
      <c r="A200" s="11" t="s">
        <v>106</v>
      </c>
      <c r="B200" s="20">
        <f t="shared" ref="B200:G200" si="27">SUM(B198:B199)</f>
        <v>18.54</v>
      </c>
      <c r="C200" s="21">
        <f t="shared" si="27"/>
        <v>1483.1999999999998</v>
      </c>
      <c r="D200" s="48">
        <f t="shared" si="27"/>
        <v>1038.2399999999998</v>
      </c>
      <c r="E200" s="49">
        <f t="shared" si="27"/>
        <v>12.0623</v>
      </c>
      <c r="F200" s="50">
        <f t="shared" si="27"/>
        <v>717.78</v>
      </c>
      <c r="G200" s="50">
        <f t="shared" si="27"/>
        <v>485</v>
      </c>
    </row>
    <row r="201" spans="1:7" s="34" customFormat="1" x14ac:dyDescent="0.2">
      <c r="A201" s="11"/>
      <c r="B201" s="36"/>
      <c r="C201" s="28"/>
      <c r="D201" s="37"/>
      <c r="E201" s="36"/>
      <c r="F201" s="28"/>
      <c r="G201" s="28"/>
    </row>
    <row r="202" spans="1:7" s="34" customFormat="1" x14ac:dyDescent="0.2">
      <c r="A202" s="11" t="s">
        <v>108</v>
      </c>
      <c r="B202" s="49">
        <v>10.56</v>
      </c>
      <c r="C202" s="21">
        <f>B202*120</f>
        <v>1267.2</v>
      </c>
      <c r="D202" s="48">
        <f>C202*70/100</f>
        <v>887.04</v>
      </c>
      <c r="E202" s="49">
        <v>2.06</v>
      </c>
      <c r="F202" s="50">
        <v>215.4</v>
      </c>
      <c r="G202" s="50">
        <v>150</v>
      </c>
    </row>
    <row r="203" spans="1:7" s="34" customFormat="1" x14ac:dyDescent="0.2">
      <c r="A203" s="11"/>
      <c r="B203" s="39"/>
      <c r="C203" s="28"/>
      <c r="D203" s="37"/>
      <c r="E203" s="39"/>
      <c r="F203" s="30"/>
      <c r="G203" s="30"/>
    </row>
    <row r="204" spans="1:7" s="34" customFormat="1" x14ac:dyDescent="0.2">
      <c r="A204" s="11" t="s">
        <v>421</v>
      </c>
      <c r="B204" s="49">
        <v>0</v>
      </c>
      <c r="C204" s="21">
        <v>0</v>
      </c>
      <c r="D204" s="48">
        <v>0</v>
      </c>
      <c r="E204" s="54">
        <v>1.69</v>
      </c>
      <c r="F204" s="58">
        <v>113.69</v>
      </c>
      <c r="G204" s="50">
        <v>79</v>
      </c>
    </row>
    <row r="205" spans="1:7" s="34" customFormat="1" x14ac:dyDescent="0.2">
      <c r="A205" s="11"/>
      <c r="B205" s="20"/>
      <c r="C205" s="21"/>
      <c r="D205" s="48"/>
      <c r="E205" s="39"/>
      <c r="F205" s="30"/>
      <c r="G205" s="30"/>
    </row>
    <row r="206" spans="1:7" s="34" customFormat="1" x14ac:dyDescent="0.2">
      <c r="A206" s="11" t="s">
        <v>109</v>
      </c>
      <c r="B206" s="20">
        <v>0</v>
      </c>
      <c r="C206" s="21">
        <v>0</v>
      </c>
      <c r="D206" s="48">
        <v>0</v>
      </c>
      <c r="E206" s="54">
        <v>7.05</v>
      </c>
      <c r="F206" s="58">
        <v>697.97</v>
      </c>
      <c r="G206" s="58">
        <v>485</v>
      </c>
    </row>
    <row r="207" spans="1:7" s="34" customFormat="1" x14ac:dyDescent="0.2">
      <c r="A207" s="11" t="s">
        <v>430</v>
      </c>
      <c r="B207" s="20">
        <v>0</v>
      </c>
      <c r="C207" s="21">
        <v>0</v>
      </c>
      <c r="D207" s="48">
        <v>0</v>
      </c>
      <c r="E207" s="59">
        <v>0.65</v>
      </c>
      <c r="F207" s="68">
        <v>61.2</v>
      </c>
      <c r="G207" s="68">
        <v>39</v>
      </c>
    </row>
    <row r="208" spans="1:7" s="34" customFormat="1" x14ac:dyDescent="0.2">
      <c r="A208" s="15" t="s">
        <v>388</v>
      </c>
      <c r="B208" s="23">
        <f t="shared" ref="B208:G208" si="28">SUM(B8,B16,B20,B22,B28,B34,B39,B43,B47,B51,B56,B61,B63,B69,B71,B77,B81,B88,B90,B95,B100,B102,B104,B110,B116,B120,B124,B128,B135,B137,B143,B147,B152,B154,B156,B161,B165,B169,B174,B178,B182,B184,B186,B188,B190,B192,B196,B200,B202,B204,B206,B207)</f>
        <v>5516.372699999999</v>
      </c>
      <c r="C208" s="24">
        <f t="shared" si="28"/>
        <v>693018.21750000003</v>
      </c>
      <c r="D208" s="25">
        <f t="shared" si="28"/>
        <v>485112.75224999979</v>
      </c>
      <c r="E208" s="23">
        <f t="shared" si="28"/>
        <v>5183.6859999999979</v>
      </c>
      <c r="F208" s="24">
        <f t="shared" si="28"/>
        <v>487282.93</v>
      </c>
      <c r="G208" s="24">
        <f t="shared" si="28"/>
        <v>337965.9</v>
      </c>
    </row>
    <row r="209" spans="1:7" s="34" customFormat="1" x14ac:dyDescent="0.2">
      <c r="A209" s="73"/>
      <c r="B209" s="36"/>
      <c r="C209" s="28"/>
      <c r="D209" s="37"/>
      <c r="E209" s="36"/>
      <c r="F209" s="28"/>
      <c r="G209" s="28"/>
    </row>
    <row r="210" spans="1:7" s="34" customFormat="1" x14ac:dyDescent="0.2">
      <c r="A210" s="11" t="s">
        <v>110</v>
      </c>
      <c r="B210" s="10">
        <v>0</v>
      </c>
      <c r="C210" s="45">
        <f>B210*180</f>
        <v>0</v>
      </c>
      <c r="D210" s="46">
        <f>C210*80/100</f>
        <v>0</v>
      </c>
      <c r="E210" s="44">
        <v>1.61</v>
      </c>
      <c r="F210" s="55">
        <v>125</v>
      </c>
      <c r="G210" s="55">
        <v>89</v>
      </c>
    </row>
    <row r="211" spans="1:7" s="34" customFormat="1" x14ac:dyDescent="0.2">
      <c r="A211" s="11" t="s">
        <v>111</v>
      </c>
      <c r="B211" s="10">
        <v>0</v>
      </c>
      <c r="C211" s="45">
        <f>B211*180</f>
        <v>0</v>
      </c>
      <c r="D211" s="46">
        <f>C211*60/100</f>
        <v>0</v>
      </c>
      <c r="E211" s="44">
        <v>0</v>
      </c>
      <c r="F211" s="55">
        <v>0</v>
      </c>
      <c r="G211" s="55">
        <v>0</v>
      </c>
    </row>
    <row r="212" spans="1:7" s="34" customFormat="1" x14ac:dyDescent="0.2">
      <c r="A212" s="11" t="s">
        <v>112</v>
      </c>
      <c r="B212" s="10">
        <v>0</v>
      </c>
      <c r="C212" s="45">
        <f t="shared" ref="C212:C213" si="29">B212*180</f>
        <v>0</v>
      </c>
      <c r="D212" s="46">
        <f t="shared" ref="D212:D265" si="30">C212*80/100</f>
        <v>0</v>
      </c>
      <c r="E212" s="44">
        <v>1.64</v>
      </c>
      <c r="F212" s="55">
        <v>113</v>
      </c>
      <c r="G212" s="55">
        <v>80</v>
      </c>
    </row>
    <row r="213" spans="1:7" s="34" customFormat="1" x14ac:dyDescent="0.2">
      <c r="A213" s="11" t="s">
        <v>113</v>
      </c>
      <c r="B213" s="10">
        <v>0</v>
      </c>
      <c r="C213" s="45">
        <f t="shared" si="29"/>
        <v>0</v>
      </c>
      <c r="D213" s="46">
        <f t="shared" si="30"/>
        <v>0</v>
      </c>
      <c r="E213" s="44">
        <v>0.13</v>
      </c>
      <c r="F213" s="55">
        <v>26</v>
      </c>
      <c r="G213" s="55">
        <v>18</v>
      </c>
    </row>
    <row r="214" spans="1:7" s="34" customFormat="1" x14ac:dyDescent="0.2">
      <c r="A214" s="11" t="s">
        <v>114</v>
      </c>
      <c r="B214" s="10">
        <v>0</v>
      </c>
      <c r="C214" s="45">
        <f>B214*180</f>
        <v>0</v>
      </c>
      <c r="D214" s="46">
        <f t="shared" si="30"/>
        <v>0</v>
      </c>
      <c r="E214" s="44">
        <v>7.41</v>
      </c>
      <c r="F214" s="55">
        <v>612</v>
      </c>
      <c r="G214" s="55">
        <v>404</v>
      </c>
    </row>
    <row r="215" spans="1:7" s="34" customFormat="1" x14ac:dyDescent="0.2">
      <c r="A215" s="11" t="s">
        <v>115</v>
      </c>
      <c r="B215" s="10">
        <v>0</v>
      </c>
      <c r="C215" s="45">
        <f>B215*180</f>
        <v>0</v>
      </c>
      <c r="D215" s="46">
        <f>C215*60/100</f>
        <v>0</v>
      </c>
      <c r="E215" s="44">
        <v>0</v>
      </c>
      <c r="F215" s="55">
        <v>0</v>
      </c>
      <c r="G215" s="55">
        <v>0</v>
      </c>
    </row>
    <row r="216" spans="1:7" s="34" customFormat="1" x14ac:dyDescent="0.2">
      <c r="A216" s="11" t="s">
        <v>116</v>
      </c>
      <c r="B216" s="10">
        <v>0</v>
      </c>
      <c r="C216" s="45">
        <f>B216*180</f>
        <v>0</v>
      </c>
      <c r="D216" s="46">
        <f t="shared" si="30"/>
        <v>0</v>
      </c>
      <c r="E216" s="44">
        <v>1.47</v>
      </c>
      <c r="F216" s="64">
        <v>105</v>
      </c>
      <c r="G216" s="55">
        <v>74</v>
      </c>
    </row>
    <row r="217" spans="1:7" s="34" customFormat="1" x14ac:dyDescent="0.2">
      <c r="A217" s="11" t="s">
        <v>117</v>
      </c>
      <c r="B217" s="10">
        <v>0</v>
      </c>
      <c r="C217" s="45">
        <f t="shared" ref="C217" si="31">B217*180</f>
        <v>0</v>
      </c>
      <c r="D217" s="46">
        <f t="shared" si="30"/>
        <v>0</v>
      </c>
      <c r="E217" s="44">
        <v>0</v>
      </c>
      <c r="F217" s="55">
        <v>0</v>
      </c>
      <c r="G217" s="55">
        <v>0</v>
      </c>
    </row>
    <row r="218" spans="1:7" s="34" customFormat="1" x14ac:dyDescent="0.2">
      <c r="A218" s="11" t="s">
        <v>398</v>
      </c>
      <c r="B218" s="10">
        <v>0</v>
      </c>
      <c r="C218" s="45">
        <f t="shared" ref="C218" si="32">B218*180</f>
        <v>0</v>
      </c>
      <c r="D218" s="46">
        <f t="shared" ref="D218" si="33">C218*80/100</f>
        <v>0</v>
      </c>
      <c r="E218" s="44">
        <v>0</v>
      </c>
      <c r="F218" s="55">
        <v>0</v>
      </c>
      <c r="G218" s="55">
        <v>0</v>
      </c>
    </row>
    <row r="219" spans="1:7" s="34" customFormat="1" x14ac:dyDescent="0.2">
      <c r="A219" s="11" t="s">
        <v>118</v>
      </c>
      <c r="B219" s="10">
        <v>0</v>
      </c>
      <c r="C219" s="45">
        <f>B219*180</f>
        <v>0</v>
      </c>
      <c r="D219" s="46">
        <f t="shared" si="30"/>
        <v>0</v>
      </c>
      <c r="E219" s="44">
        <v>0.42</v>
      </c>
      <c r="F219" s="55">
        <v>23</v>
      </c>
      <c r="G219" s="55">
        <v>15</v>
      </c>
    </row>
    <row r="220" spans="1:7" s="34" customFormat="1" x14ac:dyDescent="0.2">
      <c r="A220" s="11" t="s">
        <v>119</v>
      </c>
      <c r="B220" s="10">
        <v>0</v>
      </c>
      <c r="C220" s="45">
        <f>B220*180</f>
        <v>0</v>
      </c>
      <c r="D220" s="46">
        <f t="shared" si="30"/>
        <v>0</v>
      </c>
      <c r="E220" s="44">
        <v>2.44</v>
      </c>
      <c r="F220" s="55">
        <v>202</v>
      </c>
      <c r="G220" s="55">
        <v>147</v>
      </c>
    </row>
    <row r="221" spans="1:7" s="34" customFormat="1" x14ac:dyDescent="0.2">
      <c r="A221" s="11" t="s">
        <v>120</v>
      </c>
      <c r="B221" s="10">
        <v>0</v>
      </c>
      <c r="C221" s="45">
        <f t="shared" ref="C221:C238" si="34">B221*180</f>
        <v>0</v>
      </c>
      <c r="D221" s="46">
        <f t="shared" si="30"/>
        <v>0</v>
      </c>
      <c r="E221" s="44">
        <v>1.1200000000000001</v>
      </c>
      <c r="F221" s="55">
        <v>150</v>
      </c>
      <c r="G221" s="55">
        <v>108</v>
      </c>
    </row>
    <row r="222" spans="1:7" s="34" customFormat="1" x14ac:dyDescent="0.2">
      <c r="A222" s="11" t="s">
        <v>121</v>
      </c>
      <c r="B222" s="10">
        <v>0</v>
      </c>
      <c r="C222" s="45">
        <f>B222*180</f>
        <v>0</v>
      </c>
      <c r="D222" s="46">
        <f>C222*60/100</f>
        <v>0</v>
      </c>
      <c r="E222" s="44">
        <v>0.62</v>
      </c>
      <c r="F222" s="55">
        <v>50</v>
      </c>
      <c r="G222" s="55">
        <v>30</v>
      </c>
    </row>
    <row r="223" spans="1:7" s="34" customFormat="1" x14ac:dyDescent="0.2">
      <c r="A223" s="11" t="s">
        <v>122</v>
      </c>
      <c r="B223" s="10">
        <v>0.15</v>
      </c>
      <c r="C223" s="45">
        <f t="shared" si="34"/>
        <v>27</v>
      </c>
      <c r="D223" s="46">
        <f t="shared" si="30"/>
        <v>21.6</v>
      </c>
      <c r="E223" s="44">
        <v>3.31</v>
      </c>
      <c r="F223" s="55">
        <v>318</v>
      </c>
      <c r="G223" s="55">
        <v>218</v>
      </c>
    </row>
    <row r="224" spans="1:7" s="34" customFormat="1" x14ac:dyDescent="0.2">
      <c r="A224" s="11" t="s">
        <v>123</v>
      </c>
      <c r="B224" s="10">
        <v>0</v>
      </c>
      <c r="C224" s="45">
        <f t="shared" si="34"/>
        <v>0</v>
      </c>
      <c r="D224" s="46">
        <f>C224*60/100</f>
        <v>0</v>
      </c>
      <c r="E224" s="44">
        <v>0.03</v>
      </c>
      <c r="F224" s="55">
        <v>2</v>
      </c>
      <c r="G224" s="55">
        <v>1</v>
      </c>
    </row>
    <row r="225" spans="1:7" s="34" customFormat="1" x14ac:dyDescent="0.2">
      <c r="A225" s="11" t="s">
        <v>124</v>
      </c>
      <c r="B225" s="44">
        <v>1.54</v>
      </c>
      <c r="C225" s="45">
        <f t="shared" si="34"/>
        <v>277.2</v>
      </c>
      <c r="D225" s="46">
        <f t="shared" si="30"/>
        <v>221.76</v>
      </c>
      <c r="E225" s="44">
        <v>0.44</v>
      </c>
      <c r="F225" s="55">
        <v>23</v>
      </c>
      <c r="G225" s="55">
        <v>12</v>
      </c>
    </row>
    <row r="226" spans="1:7" s="34" customFormat="1" x14ac:dyDescent="0.2">
      <c r="A226" s="11" t="s">
        <v>125</v>
      </c>
      <c r="B226" s="10">
        <v>0</v>
      </c>
      <c r="C226" s="45">
        <f t="shared" si="34"/>
        <v>0</v>
      </c>
      <c r="D226" s="46">
        <f t="shared" si="30"/>
        <v>0</v>
      </c>
      <c r="E226" s="44">
        <v>1.1599999999999999</v>
      </c>
      <c r="F226" s="55">
        <v>76</v>
      </c>
      <c r="G226" s="55">
        <v>53</v>
      </c>
    </row>
    <row r="227" spans="1:7" s="34" customFormat="1" x14ac:dyDescent="0.2">
      <c r="A227" s="11" t="s">
        <v>126</v>
      </c>
      <c r="B227" s="10">
        <v>0</v>
      </c>
      <c r="C227" s="45">
        <f>B227*180</f>
        <v>0</v>
      </c>
      <c r="D227" s="46">
        <f>C227*60/100</f>
        <v>0</v>
      </c>
      <c r="E227" s="44">
        <v>0</v>
      </c>
      <c r="F227" s="55">
        <v>0</v>
      </c>
      <c r="G227" s="55">
        <v>0</v>
      </c>
    </row>
    <row r="228" spans="1:7" s="34" customFormat="1" x14ac:dyDescent="0.2">
      <c r="A228" s="11" t="s">
        <v>127</v>
      </c>
      <c r="B228" s="78">
        <v>2.9999999999999997E-4</v>
      </c>
      <c r="C228" s="77">
        <f t="shared" si="34"/>
        <v>5.3999999999999992E-2</v>
      </c>
      <c r="D228" s="65">
        <f t="shared" si="30"/>
        <v>4.3199999999999995E-2</v>
      </c>
      <c r="E228" s="44">
        <v>4.34</v>
      </c>
      <c r="F228" s="55">
        <v>578</v>
      </c>
      <c r="G228" s="55">
        <v>415</v>
      </c>
    </row>
    <row r="229" spans="1:7" s="34" customFormat="1" x14ac:dyDescent="0.2">
      <c r="A229" s="11" t="s">
        <v>128</v>
      </c>
      <c r="B229" s="10">
        <v>0</v>
      </c>
      <c r="C229" s="45">
        <f>B229*180</f>
        <v>0</v>
      </c>
      <c r="D229" s="46">
        <f>C229*60/100</f>
        <v>0</v>
      </c>
      <c r="E229" s="44">
        <v>0.43</v>
      </c>
      <c r="F229" s="55">
        <v>5</v>
      </c>
      <c r="G229" s="55">
        <v>2</v>
      </c>
    </row>
    <row r="230" spans="1:7" s="34" customFormat="1" x14ac:dyDescent="0.2">
      <c r="A230" s="11" t="s">
        <v>129</v>
      </c>
      <c r="B230" s="10">
        <v>0</v>
      </c>
      <c r="C230" s="45">
        <f t="shared" si="34"/>
        <v>0</v>
      </c>
      <c r="D230" s="46">
        <f t="shared" si="30"/>
        <v>0</v>
      </c>
      <c r="E230" s="44">
        <v>1.3</v>
      </c>
      <c r="F230" s="55">
        <v>112</v>
      </c>
      <c r="G230" s="55">
        <v>80</v>
      </c>
    </row>
    <row r="231" spans="1:7" s="34" customFormat="1" x14ac:dyDescent="0.2">
      <c r="A231" s="11" t="s">
        <v>130</v>
      </c>
      <c r="B231" s="10">
        <v>0</v>
      </c>
      <c r="C231" s="45">
        <f t="shared" si="34"/>
        <v>0</v>
      </c>
      <c r="D231" s="46">
        <f t="shared" si="30"/>
        <v>0</v>
      </c>
      <c r="E231" s="44">
        <v>1.06</v>
      </c>
      <c r="F231" s="55">
        <v>97</v>
      </c>
      <c r="G231" s="55">
        <v>72</v>
      </c>
    </row>
    <row r="232" spans="1:7" s="34" customFormat="1" x14ac:dyDescent="0.2">
      <c r="A232" s="11" t="s">
        <v>131</v>
      </c>
      <c r="B232" s="10">
        <v>0</v>
      </c>
      <c r="C232" s="45">
        <f t="shared" si="34"/>
        <v>0</v>
      </c>
      <c r="D232" s="46">
        <f t="shared" si="30"/>
        <v>0</v>
      </c>
      <c r="E232" s="44">
        <v>0.17</v>
      </c>
      <c r="F232" s="55">
        <v>22</v>
      </c>
      <c r="G232" s="55">
        <v>15</v>
      </c>
    </row>
    <row r="233" spans="1:7" s="43" customFormat="1" x14ac:dyDescent="0.2">
      <c r="A233" s="11" t="s">
        <v>132</v>
      </c>
      <c r="B233" s="10">
        <v>0</v>
      </c>
      <c r="C233" s="45">
        <f t="shared" si="34"/>
        <v>0</v>
      </c>
      <c r="D233" s="46">
        <f t="shared" si="30"/>
        <v>0</v>
      </c>
      <c r="E233" s="63">
        <v>0.56000000000000005</v>
      </c>
      <c r="F233" s="55">
        <v>51</v>
      </c>
      <c r="G233" s="64">
        <v>38</v>
      </c>
    </row>
    <row r="234" spans="1:7" s="34" customFormat="1" x14ac:dyDescent="0.2">
      <c r="A234" s="11" t="s">
        <v>133</v>
      </c>
      <c r="B234" s="44">
        <v>4.9400000000000004</v>
      </c>
      <c r="C234" s="45">
        <f t="shared" si="34"/>
        <v>889.2</v>
      </c>
      <c r="D234" s="46">
        <f t="shared" si="30"/>
        <v>711.36</v>
      </c>
      <c r="E234" s="44">
        <v>1.06</v>
      </c>
      <c r="F234" s="55">
        <v>66</v>
      </c>
      <c r="G234" s="55">
        <v>36</v>
      </c>
    </row>
    <row r="235" spans="1:7" s="34" customFormat="1" x14ac:dyDescent="0.2">
      <c r="A235" s="11" t="s">
        <v>134</v>
      </c>
      <c r="B235" s="10">
        <v>0</v>
      </c>
      <c r="C235" s="45">
        <f t="shared" si="34"/>
        <v>0</v>
      </c>
      <c r="D235" s="46">
        <f t="shared" si="30"/>
        <v>0</v>
      </c>
      <c r="E235" s="44">
        <v>1.82</v>
      </c>
      <c r="F235" s="55">
        <v>125</v>
      </c>
      <c r="G235" s="55">
        <v>93.3</v>
      </c>
    </row>
    <row r="236" spans="1:7" s="34" customFormat="1" x14ac:dyDescent="0.2">
      <c r="A236" s="11" t="s">
        <v>135</v>
      </c>
      <c r="B236" s="10">
        <v>0</v>
      </c>
      <c r="C236" s="45">
        <f t="shared" si="34"/>
        <v>0</v>
      </c>
      <c r="D236" s="46">
        <f>C236*60/100</f>
        <v>0</v>
      </c>
      <c r="E236" s="44">
        <v>0.44</v>
      </c>
      <c r="F236" s="55">
        <v>30</v>
      </c>
      <c r="G236" s="55">
        <v>8</v>
      </c>
    </row>
    <row r="237" spans="1:7" s="34" customFormat="1" x14ac:dyDescent="0.2">
      <c r="A237" s="11" t="s">
        <v>136</v>
      </c>
      <c r="B237" s="10">
        <v>0</v>
      </c>
      <c r="C237" s="45">
        <f t="shared" si="34"/>
        <v>0</v>
      </c>
      <c r="D237" s="46">
        <f t="shared" si="30"/>
        <v>0</v>
      </c>
      <c r="E237" s="44">
        <v>0.03</v>
      </c>
      <c r="F237" s="55">
        <v>4</v>
      </c>
      <c r="G237" s="55">
        <v>3</v>
      </c>
    </row>
    <row r="238" spans="1:7" s="34" customFormat="1" x14ac:dyDescent="0.2">
      <c r="A238" s="11" t="s">
        <v>137</v>
      </c>
      <c r="B238" s="10">
        <v>0</v>
      </c>
      <c r="C238" s="45">
        <f t="shared" si="34"/>
        <v>0</v>
      </c>
      <c r="D238" s="46">
        <f t="shared" si="30"/>
        <v>0</v>
      </c>
      <c r="E238" s="44">
        <v>0</v>
      </c>
      <c r="F238" s="55">
        <v>0</v>
      </c>
      <c r="G238" s="55">
        <v>0</v>
      </c>
    </row>
    <row r="239" spans="1:7" s="34" customFormat="1" x14ac:dyDescent="0.2">
      <c r="A239" s="11" t="s">
        <v>138</v>
      </c>
      <c r="B239" s="10">
        <v>0</v>
      </c>
      <c r="C239" s="45">
        <f t="shared" ref="C239:C249" si="35">B239*180</f>
        <v>0</v>
      </c>
      <c r="D239" s="46">
        <f t="shared" si="30"/>
        <v>0</v>
      </c>
      <c r="E239" s="44">
        <v>0.15</v>
      </c>
      <c r="F239" s="55">
        <v>16.420000000000002</v>
      </c>
      <c r="G239" s="55">
        <v>12.5</v>
      </c>
    </row>
    <row r="240" spans="1:7" s="34" customFormat="1" x14ac:dyDescent="0.2">
      <c r="A240" s="11" t="s">
        <v>139</v>
      </c>
      <c r="B240" s="10">
        <v>0</v>
      </c>
      <c r="C240" s="45">
        <f t="shared" si="35"/>
        <v>0</v>
      </c>
      <c r="D240" s="46">
        <f>C240*60/100</f>
        <v>0</v>
      </c>
      <c r="E240" s="44">
        <v>0</v>
      </c>
      <c r="F240" s="55">
        <v>0</v>
      </c>
      <c r="G240" s="55">
        <v>0</v>
      </c>
    </row>
    <row r="241" spans="1:7" s="34" customFormat="1" x14ac:dyDescent="0.2">
      <c r="A241" s="11" t="s">
        <v>140</v>
      </c>
      <c r="B241" s="44">
        <v>5.32</v>
      </c>
      <c r="C241" s="45">
        <f t="shared" si="35"/>
        <v>957.6</v>
      </c>
      <c r="D241" s="46">
        <f t="shared" si="30"/>
        <v>766.08</v>
      </c>
      <c r="E241" s="44">
        <v>0.08</v>
      </c>
      <c r="F241" s="55">
        <v>5</v>
      </c>
      <c r="G241" s="55">
        <v>4</v>
      </c>
    </row>
    <row r="242" spans="1:7" s="34" customFormat="1" x14ac:dyDescent="0.2">
      <c r="A242" s="11" t="s">
        <v>141</v>
      </c>
      <c r="B242" s="10">
        <v>0</v>
      </c>
      <c r="C242" s="45">
        <f t="shared" si="35"/>
        <v>0</v>
      </c>
      <c r="D242" s="46">
        <f>C242*80/100</f>
        <v>0</v>
      </c>
      <c r="E242" s="44">
        <v>4.9400000000000004</v>
      </c>
      <c r="F242" s="55">
        <v>282</v>
      </c>
      <c r="G242" s="55">
        <v>214</v>
      </c>
    </row>
    <row r="243" spans="1:7" s="34" customFormat="1" x14ac:dyDescent="0.2">
      <c r="A243" s="11" t="s">
        <v>458</v>
      </c>
      <c r="B243" s="10">
        <v>0.04</v>
      </c>
      <c r="C243" s="45">
        <f t="shared" ref="C243" si="36">B243*180</f>
        <v>7.2</v>
      </c>
      <c r="D243" s="46">
        <f>C243*80/100</f>
        <v>5.76</v>
      </c>
      <c r="E243" s="44">
        <v>0</v>
      </c>
      <c r="F243" s="55">
        <v>0</v>
      </c>
      <c r="G243" s="55">
        <v>0</v>
      </c>
    </row>
    <row r="244" spans="1:7" s="34" customFormat="1" x14ac:dyDescent="0.2">
      <c r="A244" s="11" t="s">
        <v>142</v>
      </c>
      <c r="B244" s="44">
        <v>4.9800000000000004</v>
      </c>
      <c r="C244" s="45">
        <f>B244*190</f>
        <v>946.2</v>
      </c>
      <c r="D244" s="46">
        <f t="shared" si="30"/>
        <v>756.96</v>
      </c>
      <c r="E244" s="44">
        <v>3.32</v>
      </c>
      <c r="F244" s="55">
        <v>849</v>
      </c>
      <c r="G244" s="55">
        <v>591</v>
      </c>
    </row>
    <row r="245" spans="1:7" s="34" customFormat="1" x14ac:dyDescent="0.2">
      <c r="A245" s="11" t="s">
        <v>143</v>
      </c>
      <c r="B245" s="10">
        <v>0</v>
      </c>
      <c r="C245" s="45">
        <f>B245*190</f>
        <v>0</v>
      </c>
      <c r="D245" s="46">
        <f t="shared" si="30"/>
        <v>0</v>
      </c>
      <c r="E245" s="44">
        <v>2.61</v>
      </c>
      <c r="F245" s="55">
        <v>381</v>
      </c>
      <c r="G245" s="55">
        <v>262</v>
      </c>
    </row>
    <row r="246" spans="1:7" s="34" customFormat="1" x14ac:dyDescent="0.2">
      <c r="A246" s="11" t="s">
        <v>144</v>
      </c>
      <c r="B246" s="10">
        <v>0</v>
      </c>
      <c r="C246" s="45">
        <f t="shared" si="35"/>
        <v>0</v>
      </c>
      <c r="D246" s="46">
        <f t="shared" si="30"/>
        <v>0</v>
      </c>
      <c r="E246" s="44">
        <v>0.28999999999999998</v>
      </c>
      <c r="F246" s="55">
        <v>26</v>
      </c>
      <c r="G246" s="55">
        <v>19</v>
      </c>
    </row>
    <row r="247" spans="1:7" s="34" customFormat="1" x14ac:dyDescent="0.2">
      <c r="A247" s="11" t="s">
        <v>145</v>
      </c>
      <c r="B247" s="10">
        <v>0</v>
      </c>
      <c r="C247" s="45">
        <f t="shared" si="35"/>
        <v>0</v>
      </c>
      <c r="D247" s="46">
        <f t="shared" si="30"/>
        <v>0</v>
      </c>
      <c r="E247" s="44">
        <v>2.4700000000000002</v>
      </c>
      <c r="F247" s="55">
        <v>130</v>
      </c>
      <c r="G247" s="55">
        <v>92</v>
      </c>
    </row>
    <row r="248" spans="1:7" s="34" customFormat="1" x14ac:dyDescent="0.2">
      <c r="A248" s="11" t="s">
        <v>397</v>
      </c>
      <c r="B248" s="10">
        <v>0</v>
      </c>
      <c r="C248" s="45">
        <f t="shared" ref="C248" si="37">B248*180</f>
        <v>0</v>
      </c>
      <c r="D248" s="46">
        <f t="shared" ref="D248" si="38">C248*80/100</f>
        <v>0</v>
      </c>
      <c r="E248" s="44">
        <v>3.13</v>
      </c>
      <c r="F248" s="55">
        <v>285</v>
      </c>
      <c r="G248" s="55">
        <v>193</v>
      </c>
    </row>
    <row r="249" spans="1:7" s="34" customFormat="1" x14ac:dyDescent="0.2">
      <c r="A249" s="11" t="s">
        <v>382</v>
      </c>
      <c r="B249" s="44">
        <v>19.829999999999998</v>
      </c>
      <c r="C249" s="45">
        <f t="shared" si="35"/>
        <v>3569.3999999999996</v>
      </c>
      <c r="D249" s="46">
        <f t="shared" si="30"/>
        <v>2855.52</v>
      </c>
      <c r="E249" s="44">
        <v>8.07</v>
      </c>
      <c r="F249" s="55">
        <v>625</v>
      </c>
      <c r="G249" s="55">
        <v>427</v>
      </c>
    </row>
    <row r="250" spans="1:7" s="34" customFormat="1" x14ac:dyDescent="0.2">
      <c r="A250" s="11" t="s">
        <v>146</v>
      </c>
      <c r="B250" s="10">
        <v>0</v>
      </c>
      <c r="C250" s="45">
        <f t="shared" ref="C250:C255" si="39">B250*180</f>
        <v>0</v>
      </c>
      <c r="D250" s="46">
        <f t="shared" si="30"/>
        <v>0</v>
      </c>
      <c r="E250" s="44">
        <v>0.64</v>
      </c>
      <c r="F250" s="55">
        <v>46</v>
      </c>
      <c r="G250" s="55">
        <v>34</v>
      </c>
    </row>
    <row r="251" spans="1:7" s="34" customFormat="1" x14ac:dyDescent="0.2">
      <c r="A251" s="11" t="s">
        <v>147</v>
      </c>
      <c r="B251" s="10">
        <v>0</v>
      </c>
      <c r="C251" s="45">
        <f t="shared" si="39"/>
        <v>0</v>
      </c>
      <c r="D251" s="46">
        <f t="shared" si="30"/>
        <v>0</v>
      </c>
      <c r="E251" s="44">
        <v>0.76</v>
      </c>
      <c r="F251" s="55">
        <v>47</v>
      </c>
      <c r="G251" s="55">
        <v>31</v>
      </c>
    </row>
    <row r="252" spans="1:7" s="34" customFormat="1" x14ac:dyDescent="0.2">
      <c r="A252" s="11" t="s">
        <v>450</v>
      </c>
      <c r="B252" s="10">
        <v>0</v>
      </c>
      <c r="C252" s="45">
        <f t="shared" ref="C252" si="40">B252*180</f>
        <v>0</v>
      </c>
      <c r="D252" s="46">
        <f t="shared" ref="D252" si="41">C252*80/100</f>
        <v>0</v>
      </c>
      <c r="E252" s="44">
        <v>0.28000000000000003</v>
      </c>
      <c r="F252" s="55">
        <v>5</v>
      </c>
      <c r="G252" s="55">
        <v>4</v>
      </c>
    </row>
    <row r="253" spans="1:7" s="34" customFormat="1" x14ac:dyDescent="0.2">
      <c r="A253" s="11" t="s">
        <v>148</v>
      </c>
      <c r="B253" s="10">
        <v>0</v>
      </c>
      <c r="C253" s="45">
        <f t="shared" si="39"/>
        <v>0</v>
      </c>
      <c r="D253" s="46">
        <f t="shared" si="30"/>
        <v>0</v>
      </c>
      <c r="E253" s="44">
        <v>0.04</v>
      </c>
      <c r="F253" s="55">
        <v>4</v>
      </c>
      <c r="G253" s="55">
        <v>2</v>
      </c>
    </row>
    <row r="254" spans="1:7" s="34" customFormat="1" x14ac:dyDescent="0.2">
      <c r="A254" s="11" t="s">
        <v>149</v>
      </c>
      <c r="B254" s="10">
        <v>0</v>
      </c>
      <c r="C254" s="45">
        <f t="shared" si="39"/>
        <v>0</v>
      </c>
      <c r="D254" s="46">
        <f t="shared" si="30"/>
        <v>0</v>
      </c>
      <c r="E254" s="44">
        <v>0</v>
      </c>
      <c r="F254" s="55">
        <v>0</v>
      </c>
      <c r="G254" s="55">
        <v>0</v>
      </c>
    </row>
    <row r="255" spans="1:7" s="34" customFormat="1" x14ac:dyDescent="0.2">
      <c r="A255" s="11" t="s">
        <v>150</v>
      </c>
      <c r="B255" s="10">
        <v>0</v>
      </c>
      <c r="C255" s="45">
        <f t="shared" si="39"/>
        <v>0</v>
      </c>
      <c r="D255" s="46">
        <f t="shared" si="30"/>
        <v>0</v>
      </c>
      <c r="E255" s="44">
        <v>0.01</v>
      </c>
      <c r="F255" s="44">
        <v>0.4</v>
      </c>
      <c r="G255" s="44">
        <v>0.3</v>
      </c>
    </row>
    <row r="256" spans="1:7" s="34" customFormat="1" x14ac:dyDescent="0.2">
      <c r="A256" s="11" t="s">
        <v>151</v>
      </c>
      <c r="B256" s="10">
        <v>0.51</v>
      </c>
      <c r="C256" s="45">
        <f t="shared" ref="C256:C265" si="42">B256*180</f>
        <v>91.8</v>
      </c>
      <c r="D256" s="46">
        <f t="shared" si="30"/>
        <v>73.44</v>
      </c>
      <c r="E256" s="44">
        <v>0.89</v>
      </c>
      <c r="F256" s="55">
        <v>69</v>
      </c>
      <c r="G256" s="55">
        <v>49</v>
      </c>
    </row>
    <row r="257" spans="1:7" s="34" customFormat="1" x14ac:dyDescent="0.2">
      <c r="A257" s="11" t="s">
        <v>152</v>
      </c>
      <c r="B257" s="10">
        <v>0</v>
      </c>
      <c r="C257" s="45">
        <f t="shared" si="42"/>
        <v>0</v>
      </c>
      <c r="D257" s="46">
        <f t="shared" si="30"/>
        <v>0</v>
      </c>
      <c r="E257" s="44">
        <v>4.09</v>
      </c>
      <c r="F257" s="55">
        <v>618</v>
      </c>
      <c r="G257" s="55">
        <v>471</v>
      </c>
    </row>
    <row r="258" spans="1:7" s="34" customFormat="1" x14ac:dyDescent="0.2">
      <c r="A258" s="11" t="s">
        <v>153</v>
      </c>
      <c r="B258" s="10">
        <v>0</v>
      </c>
      <c r="C258" s="45">
        <f t="shared" si="42"/>
        <v>0</v>
      </c>
      <c r="D258" s="46">
        <f t="shared" si="30"/>
        <v>0</v>
      </c>
      <c r="E258" s="44">
        <v>0</v>
      </c>
      <c r="F258" s="55">
        <v>0</v>
      </c>
      <c r="G258" s="55">
        <v>0</v>
      </c>
    </row>
    <row r="259" spans="1:7" s="34" customFormat="1" x14ac:dyDescent="0.2">
      <c r="A259" s="11" t="s">
        <v>154</v>
      </c>
      <c r="B259" s="10">
        <v>0</v>
      </c>
      <c r="C259" s="45">
        <f t="shared" si="42"/>
        <v>0</v>
      </c>
      <c r="D259" s="46">
        <f t="shared" si="30"/>
        <v>0</v>
      </c>
      <c r="E259" s="44">
        <v>1.4</v>
      </c>
      <c r="F259" s="55">
        <v>158</v>
      </c>
      <c r="G259" s="55">
        <v>105</v>
      </c>
    </row>
    <row r="260" spans="1:7" s="34" customFormat="1" x14ac:dyDescent="0.2">
      <c r="A260" s="11" t="s">
        <v>155</v>
      </c>
      <c r="B260" s="10">
        <v>0</v>
      </c>
      <c r="C260" s="45">
        <f t="shared" si="42"/>
        <v>0</v>
      </c>
      <c r="D260" s="46">
        <f t="shared" si="30"/>
        <v>0</v>
      </c>
      <c r="E260" s="44">
        <v>0</v>
      </c>
      <c r="F260" s="55">
        <v>0</v>
      </c>
      <c r="G260" s="55">
        <v>0</v>
      </c>
    </row>
    <row r="261" spans="1:7" s="34" customFormat="1" x14ac:dyDescent="0.2">
      <c r="A261" s="11" t="s">
        <v>156</v>
      </c>
      <c r="B261" s="10">
        <v>0</v>
      </c>
      <c r="C261" s="45">
        <f>B261*190</f>
        <v>0</v>
      </c>
      <c r="D261" s="46">
        <f t="shared" si="30"/>
        <v>0</v>
      </c>
      <c r="E261" s="44">
        <v>10.38</v>
      </c>
      <c r="F261" s="55">
        <v>1218</v>
      </c>
      <c r="G261" s="55">
        <v>850</v>
      </c>
    </row>
    <row r="262" spans="1:7" s="34" customFormat="1" x14ac:dyDescent="0.2">
      <c r="A262" s="11" t="s">
        <v>157</v>
      </c>
      <c r="B262" s="10">
        <v>0</v>
      </c>
      <c r="C262" s="45">
        <f>B262*190</f>
        <v>0</v>
      </c>
      <c r="D262" s="46">
        <f>C262*60/100</f>
        <v>0</v>
      </c>
      <c r="E262" s="44">
        <v>1.46</v>
      </c>
      <c r="F262" s="55">
        <v>54</v>
      </c>
      <c r="G262" s="55">
        <v>21</v>
      </c>
    </row>
    <row r="263" spans="1:7" s="34" customFormat="1" x14ac:dyDescent="0.2">
      <c r="A263" s="11" t="s">
        <v>158</v>
      </c>
      <c r="B263" s="10">
        <v>0</v>
      </c>
      <c r="C263" s="45">
        <f t="shared" si="42"/>
        <v>0</v>
      </c>
      <c r="D263" s="46">
        <f t="shared" si="30"/>
        <v>0</v>
      </c>
      <c r="E263" s="44">
        <v>4.1399999999999997</v>
      </c>
      <c r="F263" s="55">
        <v>328</v>
      </c>
      <c r="G263" s="55">
        <v>227</v>
      </c>
    </row>
    <row r="264" spans="1:7" s="34" customFormat="1" x14ac:dyDescent="0.2">
      <c r="A264" s="11" t="s">
        <v>159</v>
      </c>
      <c r="B264" s="10">
        <v>0</v>
      </c>
      <c r="C264" s="45">
        <f t="shared" si="42"/>
        <v>0</v>
      </c>
      <c r="D264" s="46">
        <f t="shared" si="30"/>
        <v>0</v>
      </c>
      <c r="E264" s="63">
        <v>2.75</v>
      </c>
      <c r="F264" s="64">
        <v>220</v>
      </c>
      <c r="G264" s="55">
        <v>150</v>
      </c>
    </row>
    <row r="265" spans="1:7" s="34" customFormat="1" x14ac:dyDescent="0.2">
      <c r="A265" s="11" t="s">
        <v>160</v>
      </c>
      <c r="B265" s="10">
        <v>0</v>
      </c>
      <c r="C265" s="45">
        <f t="shared" si="42"/>
        <v>0</v>
      </c>
      <c r="D265" s="46">
        <f t="shared" si="30"/>
        <v>0</v>
      </c>
      <c r="E265" s="63">
        <v>0.69</v>
      </c>
      <c r="F265" s="64">
        <v>78</v>
      </c>
      <c r="G265" s="55">
        <v>54</v>
      </c>
    </row>
    <row r="266" spans="1:7" s="34" customFormat="1" x14ac:dyDescent="0.2">
      <c r="A266" s="74" t="s">
        <v>161</v>
      </c>
      <c r="B266" s="23">
        <f t="shared" ref="B266:G266" si="43">SUM(B210:B265)</f>
        <v>37.310299999999998</v>
      </c>
      <c r="C266" s="24">
        <f t="shared" si="43"/>
        <v>6765.6539999999995</v>
      </c>
      <c r="D266" s="25">
        <f t="shared" si="43"/>
        <v>5412.5231999999996</v>
      </c>
      <c r="E266" s="23">
        <f t="shared" si="43"/>
        <v>85.59999999999998</v>
      </c>
      <c r="F266" s="24">
        <f t="shared" si="43"/>
        <v>8359.82</v>
      </c>
      <c r="G266" s="24">
        <f t="shared" si="43"/>
        <v>5824.1</v>
      </c>
    </row>
    <row r="267" spans="1:7" s="34" customFormat="1" x14ac:dyDescent="0.2">
      <c r="A267" s="11" t="s">
        <v>162</v>
      </c>
      <c r="B267" s="44">
        <v>3.24</v>
      </c>
      <c r="C267" s="45">
        <f>B267*195</f>
        <v>631.80000000000007</v>
      </c>
      <c r="D267" s="46">
        <f t="shared" ref="D267:D310" si="44">C267*80/100</f>
        <v>505.44000000000005</v>
      </c>
      <c r="E267" s="63">
        <v>6.85</v>
      </c>
      <c r="F267" s="55">
        <v>583</v>
      </c>
      <c r="G267" s="55">
        <v>585</v>
      </c>
    </row>
    <row r="268" spans="1:7" s="34" customFormat="1" x14ac:dyDescent="0.2">
      <c r="A268" s="11" t="s">
        <v>163</v>
      </c>
      <c r="B268" s="10">
        <v>0</v>
      </c>
      <c r="C268" s="45">
        <f t="shared" ref="C268:C286" si="45">B268*195</f>
        <v>0</v>
      </c>
      <c r="D268" s="46">
        <f t="shared" si="44"/>
        <v>0</v>
      </c>
      <c r="E268" s="63">
        <v>1.67</v>
      </c>
      <c r="F268" s="55">
        <v>124</v>
      </c>
      <c r="G268" s="55">
        <v>83</v>
      </c>
    </row>
    <row r="269" spans="1:7" s="34" customFormat="1" x14ac:dyDescent="0.2">
      <c r="A269" s="11" t="s">
        <v>164</v>
      </c>
      <c r="B269" s="44">
        <v>13.82</v>
      </c>
      <c r="C269" s="45">
        <f>B269*195</f>
        <v>2694.9</v>
      </c>
      <c r="D269" s="46">
        <f t="shared" ref="D269" si="46">C269*80/100</f>
        <v>2155.92</v>
      </c>
      <c r="E269" s="63">
        <v>0.5</v>
      </c>
      <c r="F269" s="55">
        <v>28</v>
      </c>
      <c r="G269" s="55">
        <v>20</v>
      </c>
    </row>
    <row r="270" spans="1:7" s="34" customFormat="1" x14ac:dyDescent="0.2">
      <c r="A270" s="11" t="s">
        <v>389</v>
      </c>
      <c r="B270" s="10">
        <v>0</v>
      </c>
      <c r="C270" s="45">
        <f t="shared" si="45"/>
        <v>0</v>
      </c>
      <c r="D270" s="46">
        <f t="shared" si="44"/>
        <v>0</v>
      </c>
      <c r="E270" s="63">
        <v>1.72</v>
      </c>
      <c r="F270" s="55">
        <v>90</v>
      </c>
      <c r="G270" s="55">
        <v>93</v>
      </c>
    </row>
    <row r="271" spans="1:7" s="34" customFormat="1" x14ac:dyDescent="0.2">
      <c r="A271" s="11" t="s">
        <v>390</v>
      </c>
      <c r="B271" s="10">
        <v>0</v>
      </c>
      <c r="C271" s="45">
        <f t="shared" si="45"/>
        <v>0</v>
      </c>
      <c r="D271" s="46">
        <f t="shared" si="44"/>
        <v>0</v>
      </c>
      <c r="E271" s="63">
        <v>0</v>
      </c>
      <c r="F271" s="55">
        <v>0</v>
      </c>
      <c r="G271" s="55">
        <v>0</v>
      </c>
    </row>
    <row r="272" spans="1:7" s="34" customFormat="1" x14ac:dyDescent="0.2">
      <c r="A272" s="11" t="s">
        <v>413</v>
      </c>
      <c r="B272" s="44">
        <v>1.3299999999999999E-2</v>
      </c>
      <c r="C272" s="45">
        <f t="shared" ref="C272" si="47">B272*195</f>
        <v>2.5934999999999997</v>
      </c>
      <c r="D272" s="46">
        <f t="shared" si="44"/>
        <v>2.0747999999999998</v>
      </c>
      <c r="E272" s="63">
        <v>0</v>
      </c>
      <c r="F272" s="55">
        <v>0</v>
      </c>
      <c r="G272" s="55">
        <v>0</v>
      </c>
    </row>
    <row r="273" spans="1:7" s="34" customFormat="1" x14ac:dyDescent="0.2">
      <c r="A273" s="11" t="s">
        <v>165</v>
      </c>
      <c r="B273" s="44">
        <v>0.65</v>
      </c>
      <c r="C273" s="45">
        <f t="shared" si="45"/>
        <v>126.75</v>
      </c>
      <c r="D273" s="46">
        <f t="shared" si="44"/>
        <v>101.4</v>
      </c>
      <c r="E273" s="63">
        <v>7.34</v>
      </c>
      <c r="F273" s="55">
        <v>1317</v>
      </c>
      <c r="G273" s="55">
        <v>1375</v>
      </c>
    </row>
    <row r="274" spans="1:7" s="34" customFormat="1" x14ac:dyDescent="0.2">
      <c r="A274" s="11" t="s">
        <v>166</v>
      </c>
      <c r="B274" s="44">
        <v>0.42</v>
      </c>
      <c r="C274" s="45">
        <f t="shared" si="45"/>
        <v>81.899999999999991</v>
      </c>
      <c r="D274" s="46">
        <f t="shared" si="44"/>
        <v>65.52</v>
      </c>
      <c r="E274" s="63">
        <f t="shared" ref="E274:E301" si="48">F274/195</f>
        <v>0</v>
      </c>
      <c r="F274" s="55">
        <v>0</v>
      </c>
      <c r="G274" s="55">
        <f t="shared" ref="G274:G301" si="49">F274*80/100</f>
        <v>0</v>
      </c>
    </row>
    <row r="275" spans="1:7" s="34" customFormat="1" x14ac:dyDescent="0.2">
      <c r="A275" s="11" t="s">
        <v>167</v>
      </c>
      <c r="B275" s="10">
        <v>0</v>
      </c>
      <c r="C275" s="45">
        <f t="shared" si="45"/>
        <v>0</v>
      </c>
      <c r="D275" s="46">
        <f t="shared" si="44"/>
        <v>0</v>
      </c>
      <c r="E275" s="63">
        <v>0.69</v>
      </c>
      <c r="F275" s="55">
        <v>239</v>
      </c>
      <c r="G275" s="55">
        <v>1419</v>
      </c>
    </row>
    <row r="276" spans="1:7" s="34" customFormat="1" x14ac:dyDescent="0.2">
      <c r="A276" s="11" t="s">
        <v>391</v>
      </c>
      <c r="B276" s="10">
        <v>0</v>
      </c>
      <c r="C276" s="45">
        <f t="shared" si="45"/>
        <v>0</v>
      </c>
      <c r="D276" s="46">
        <f t="shared" si="44"/>
        <v>0</v>
      </c>
      <c r="E276" s="63">
        <f t="shared" si="48"/>
        <v>0</v>
      </c>
      <c r="F276" s="55">
        <v>0</v>
      </c>
      <c r="G276" s="55">
        <v>0</v>
      </c>
    </row>
    <row r="277" spans="1:7" s="34" customFormat="1" x14ac:dyDescent="0.2">
      <c r="A277" s="11" t="s">
        <v>407</v>
      </c>
      <c r="B277" s="10">
        <v>0</v>
      </c>
      <c r="C277" s="45">
        <f t="shared" si="45"/>
        <v>0</v>
      </c>
      <c r="D277" s="46">
        <f t="shared" si="44"/>
        <v>0</v>
      </c>
      <c r="E277" s="63">
        <v>0</v>
      </c>
      <c r="F277" s="64">
        <v>0</v>
      </c>
      <c r="G277" s="55">
        <v>0</v>
      </c>
    </row>
    <row r="278" spans="1:7" s="34" customFormat="1" x14ac:dyDescent="0.2">
      <c r="A278" s="11" t="s">
        <v>365</v>
      </c>
      <c r="B278" s="10">
        <v>0</v>
      </c>
      <c r="C278" s="45">
        <f t="shared" si="45"/>
        <v>0</v>
      </c>
      <c r="D278" s="46">
        <f t="shared" si="44"/>
        <v>0</v>
      </c>
      <c r="E278" s="63">
        <f t="shared" si="48"/>
        <v>0</v>
      </c>
      <c r="F278" s="55">
        <v>0</v>
      </c>
      <c r="G278" s="55">
        <v>0</v>
      </c>
    </row>
    <row r="279" spans="1:7" s="34" customFormat="1" x14ac:dyDescent="0.2">
      <c r="A279" s="11" t="s">
        <v>168</v>
      </c>
      <c r="B279" s="44">
        <v>1.3</v>
      </c>
      <c r="C279" s="45">
        <f t="shared" si="45"/>
        <v>253.5</v>
      </c>
      <c r="D279" s="46">
        <f t="shared" si="44"/>
        <v>202.8</v>
      </c>
      <c r="E279" s="63">
        <v>2.4500000000000002</v>
      </c>
      <c r="F279" s="55">
        <v>284</v>
      </c>
      <c r="G279" s="55">
        <v>350</v>
      </c>
    </row>
    <row r="280" spans="1:7" s="34" customFormat="1" x14ac:dyDescent="0.2">
      <c r="A280" s="11" t="s">
        <v>444</v>
      </c>
      <c r="B280" s="44">
        <v>0</v>
      </c>
      <c r="C280" s="10">
        <v>0</v>
      </c>
      <c r="D280" s="65">
        <v>0</v>
      </c>
      <c r="E280" s="63">
        <v>0.14000000000000001</v>
      </c>
      <c r="F280" s="55">
        <v>13</v>
      </c>
      <c r="G280" s="55">
        <v>9</v>
      </c>
    </row>
    <row r="281" spans="1:7" s="34" customFormat="1" x14ac:dyDescent="0.2">
      <c r="A281" s="11" t="s">
        <v>169</v>
      </c>
      <c r="B281" s="44">
        <v>7.84</v>
      </c>
      <c r="C281" s="45">
        <f>B281*195</f>
        <v>1528.8</v>
      </c>
      <c r="D281" s="46">
        <f>C281*80/100</f>
        <v>1223.04</v>
      </c>
      <c r="E281" s="63">
        <v>3.1</v>
      </c>
      <c r="F281" s="45">
        <v>158</v>
      </c>
      <c r="G281" s="55">
        <v>119</v>
      </c>
    </row>
    <row r="282" spans="1:7" s="34" customFormat="1" x14ac:dyDescent="0.2">
      <c r="A282" s="11" t="s">
        <v>170</v>
      </c>
      <c r="B282" s="44">
        <v>0.04</v>
      </c>
      <c r="C282" s="45">
        <f t="shared" si="45"/>
        <v>7.8</v>
      </c>
      <c r="D282" s="46">
        <f t="shared" si="44"/>
        <v>6.24</v>
      </c>
      <c r="E282" s="63">
        <v>0.51</v>
      </c>
      <c r="F282" s="55">
        <v>63</v>
      </c>
      <c r="G282" s="55">
        <v>123</v>
      </c>
    </row>
    <row r="283" spans="1:7" s="34" customFormat="1" x14ac:dyDescent="0.2">
      <c r="A283" s="11" t="s">
        <v>392</v>
      </c>
      <c r="B283" s="10">
        <v>0</v>
      </c>
      <c r="C283" s="45">
        <f t="shared" ref="C283" si="50">B283*195</f>
        <v>0</v>
      </c>
      <c r="D283" s="46">
        <f t="shared" ref="D283" si="51">C283*80/100</f>
        <v>0</v>
      </c>
      <c r="E283" s="63">
        <v>0.74</v>
      </c>
      <c r="F283" s="55">
        <v>56</v>
      </c>
      <c r="G283" s="55">
        <v>43</v>
      </c>
    </row>
    <row r="284" spans="1:7" s="34" customFormat="1" x14ac:dyDescent="0.2">
      <c r="A284" s="11" t="s">
        <v>171</v>
      </c>
      <c r="B284" s="44">
        <v>1.1420999999999999</v>
      </c>
      <c r="C284" s="45">
        <f t="shared" si="45"/>
        <v>222.70949999999999</v>
      </c>
      <c r="D284" s="46">
        <f t="shared" si="44"/>
        <v>178.16759999999999</v>
      </c>
      <c r="E284" s="63">
        <v>1.1000000000000001</v>
      </c>
      <c r="F284" s="55">
        <v>94</v>
      </c>
      <c r="G284" s="55">
        <v>253</v>
      </c>
    </row>
    <row r="285" spans="1:7" s="34" customFormat="1" x14ac:dyDescent="0.2">
      <c r="A285" s="11" t="s">
        <v>172</v>
      </c>
      <c r="B285" s="44">
        <v>9.26</v>
      </c>
      <c r="C285" s="45">
        <f t="shared" si="45"/>
        <v>1805.7</v>
      </c>
      <c r="D285" s="46">
        <f t="shared" si="44"/>
        <v>1444.56</v>
      </c>
      <c r="E285" s="63">
        <v>3.37</v>
      </c>
      <c r="F285" s="55">
        <v>259</v>
      </c>
      <c r="G285" s="55">
        <v>171</v>
      </c>
    </row>
    <row r="286" spans="1:7" s="34" customFormat="1" x14ac:dyDescent="0.2">
      <c r="A286" s="11" t="s">
        <v>427</v>
      </c>
      <c r="B286" s="44">
        <v>4.83</v>
      </c>
      <c r="C286" s="45">
        <f t="shared" si="45"/>
        <v>941.85</v>
      </c>
      <c r="D286" s="46">
        <f t="shared" si="44"/>
        <v>753.48</v>
      </c>
      <c r="E286" s="63">
        <v>0.03</v>
      </c>
      <c r="F286" s="45">
        <v>2</v>
      </c>
      <c r="G286" s="55">
        <v>1</v>
      </c>
    </row>
    <row r="287" spans="1:7" s="34" customFormat="1" x14ac:dyDescent="0.2">
      <c r="A287" s="11" t="s">
        <v>173</v>
      </c>
      <c r="B287" s="44">
        <v>4.24</v>
      </c>
      <c r="C287" s="45">
        <f>B287*195</f>
        <v>826.80000000000007</v>
      </c>
      <c r="D287" s="46">
        <f>C287*80/100</f>
        <v>661.44</v>
      </c>
      <c r="E287" s="63">
        <v>0.76</v>
      </c>
      <c r="F287" s="45">
        <v>52</v>
      </c>
      <c r="G287" s="55">
        <v>5</v>
      </c>
    </row>
    <row r="288" spans="1:7" s="34" customFormat="1" x14ac:dyDescent="0.2">
      <c r="A288" s="11" t="s">
        <v>393</v>
      </c>
      <c r="B288" s="10">
        <v>0</v>
      </c>
      <c r="C288" s="45">
        <f t="shared" ref="C288" si="52">B288*195</f>
        <v>0</v>
      </c>
      <c r="D288" s="46">
        <f t="shared" ref="D288" si="53">C288*80/100</f>
        <v>0</v>
      </c>
      <c r="E288" s="63">
        <v>0</v>
      </c>
      <c r="F288" s="45">
        <v>0</v>
      </c>
      <c r="G288" s="55">
        <v>0</v>
      </c>
    </row>
    <row r="289" spans="1:7" s="43" customFormat="1" x14ac:dyDescent="0.2">
      <c r="A289" s="11" t="s">
        <v>410</v>
      </c>
      <c r="B289" s="63">
        <v>2.62</v>
      </c>
      <c r="C289" s="45">
        <f>B289*195</f>
        <v>510.90000000000003</v>
      </c>
      <c r="D289" s="46">
        <f>C289*80/100</f>
        <v>408.72</v>
      </c>
      <c r="E289" s="63">
        <v>0</v>
      </c>
      <c r="F289" s="45">
        <v>0</v>
      </c>
      <c r="G289" s="64">
        <v>0</v>
      </c>
    </row>
    <row r="290" spans="1:7" s="34" customFormat="1" x14ac:dyDescent="0.2">
      <c r="A290" s="11" t="s">
        <v>174</v>
      </c>
      <c r="B290" s="10">
        <v>0</v>
      </c>
      <c r="C290" s="45">
        <f>B290*230</f>
        <v>0</v>
      </c>
      <c r="D290" s="46">
        <f>C290*80/100</f>
        <v>0</v>
      </c>
      <c r="E290" s="63">
        <v>5.54</v>
      </c>
      <c r="F290" s="55">
        <v>1063</v>
      </c>
      <c r="G290" s="55">
        <v>1886</v>
      </c>
    </row>
    <row r="291" spans="1:7" s="34" customFormat="1" x14ac:dyDescent="0.2">
      <c r="A291" s="11" t="s">
        <v>175</v>
      </c>
      <c r="B291" s="10">
        <v>0</v>
      </c>
      <c r="C291" s="45">
        <f>B291*120</f>
        <v>0</v>
      </c>
      <c r="D291" s="46">
        <f t="shared" si="44"/>
        <v>0</v>
      </c>
      <c r="E291" s="63">
        <v>0.17</v>
      </c>
      <c r="F291" s="55">
        <v>20</v>
      </c>
      <c r="G291" s="55">
        <v>14</v>
      </c>
    </row>
    <row r="292" spans="1:7" s="34" customFormat="1" x14ac:dyDescent="0.2">
      <c r="A292" s="11" t="s">
        <v>176</v>
      </c>
      <c r="B292" s="10">
        <v>0</v>
      </c>
      <c r="C292" s="45">
        <f t="shared" ref="C292" si="54">B292*230</f>
        <v>0</v>
      </c>
      <c r="D292" s="46">
        <f t="shared" si="44"/>
        <v>0</v>
      </c>
      <c r="E292" s="63">
        <v>11.91</v>
      </c>
      <c r="F292" s="55">
        <v>1518</v>
      </c>
      <c r="G292" s="55">
        <v>1814</v>
      </c>
    </row>
    <row r="293" spans="1:7" s="34" customFormat="1" x14ac:dyDescent="0.2">
      <c r="A293" s="11" t="s">
        <v>408</v>
      </c>
      <c r="B293" s="10">
        <v>0</v>
      </c>
      <c r="C293" s="45">
        <f>B293*230</f>
        <v>0</v>
      </c>
      <c r="D293" s="46">
        <f t="shared" ref="D293" si="55">C293*80/100</f>
        <v>0</v>
      </c>
      <c r="E293" s="63">
        <v>0</v>
      </c>
      <c r="F293" s="55">
        <v>0</v>
      </c>
      <c r="G293" s="55">
        <v>0</v>
      </c>
    </row>
    <row r="294" spans="1:7" s="34" customFormat="1" x14ac:dyDescent="0.2">
      <c r="A294" s="72" t="s">
        <v>177</v>
      </c>
      <c r="B294" s="66">
        <v>0</v>
      </c>
      <c r="C294" s="56">
        <f t="shared" ref="C294:C304" si="56">B294*195</f>
        <v>0</v>
      </c>
      <c r="D294" s="57">
        <f t="shared" si="44"/>
        <v>0</v>
      </c>
      <c r="E294" s="63">
        <v>1.94</v>
      </c>
      <c r="F294" s="69">
        <v>1821</v>
      </c>
      <c r="G294" s="55">
        <v>1560</v>
      </c>
    </row>
    <row r="295" spans="1:7" s="34" customFormat="1" x14ac:dyDescent="0.2">
      <c r="A295" s="72" t="s">
        <v>178</v>
      </c>
      <c r="B295" s="44">
        <v>0.29120000000000001</v>
      </c>
      <c r="C295" s="56">
        <f t="shared" si="56"/>
        <v>56.784000000000006</v>
      </c>
      <c r="D295" s="57">
        <f t="shared" si="44"/>
        <v>45.427199999999999</v>
      </c>
      <c r="E295" s="63">
        <v>3.65</v>
      </c>
      <c r="F295" s="69">
        <v>230</v>
      </c>
      <c r="G295" s="55">
        <v>303</v>
      </c>
    </row>
    <row r="296" spans="1:7" s="34" customFormat="1" x14ac:dyDescent="0.2">
      <c r="A296" s="11" t="s">
        <v>179</v>
      </c>
      <c r="B296" s="10">
        <v>0</v>
      </c>
      <c r="C296" s="45">
        <f t="shared" si="56"/>
        <v>0</v>
      </c>
      <c r="D296" s="46">
        <f>C296*80/100</f>
        <v>0</v>
      </c>
      <c r="E296" s="63">
        <f t="shared" si="48"/>
        <v>0</v>
      </c>
      <c r="F296" s="55">
        <v>0</v>
      </c>
      <c r="G296" s="55">
        <f t="shared" si="49"/>
        <v>0</v>
      </c>
    </row>
    <row r="297" spans="1:7" s="34" customFormat="1" x14ac:dyDescent="0.2">
      <c r="A297" s="11" t="s">
        <v>180</v>
      </c>
      <c r="B297" s="44">
        <v>6.3799999999999996E-2</v>
      </c>
      <c r="C297" s="45">
        <f t="shared" ref="C297:C298" si="57">B297*195</f>
        <v>12.440999999999999</v>
      </c>
      <c r="D297" s="46">
        <f t="shared" ref="D297:D298" si="58">C297*80/100</f>
        <v>9.9527999999999999</v>
      </c>
      <c r="E297" s="63">
        <v>0.65</v>
      </c>
      <c r="F297" s="45">
        <v>36</v>
      </c>
      <c r="G297" s="55">
        <v>29</v>
      </c>
    </row>
    <row r="298" spans="1:7" s="34" customFormat="1" x14ac:dyDescent="0.2">
      <c r="A298" s="11" t="s">
        <v>181</v>
      </c>
      <c r="B298" s="44">
        <v>16.87</v>
      </c>
      <c r="C298" s="45">
        <f t="shared" si="57"/>
        <v>3289.65</v>
      </c>
      <c r="D298" s="46">
        <f t="shared" si="58"/>
        <v>2631.72</v>
      </c>
      <c r="E298" s="63">
        <v>4.75</v>
      </c>
      <c r="F298" s="45">
        <v>252</v>
      </c>
      <c r="G298" s="55">
        <v>179</v>
      </c>
    </row>
    <row r="299" spans="1:7" s="34" customFormat="1" x14ac:dyDescent="0.2">
      <c r="A299" s="11" t="s">
        <v>182</v>
      </c>
      <c r="B299" s="44">
        <v>3.11</v>
      </c>
      <c r="C299" s="45">
        <f t="shared" si="56"/>
        <v>606.44999999999993</v>
      </c>
      <c r="D299" s="46">
        <f t="shared" si="44"/>
        <v>485.15999999999991</v>
      </c>
      <c r="E299" s="63">
        <v>0.17</v>
      </c>
      <c r="F299" s="45">
        <v>18</v>
      </c>
      <c r="G299" s="55">
        <v>13</v>
      </c>
    </row>
    <row r="300" spans="1:7" s="34" customFormat="1" x14ac:dyDescent="0.2">
      <c r="A300" s="11" t="s">
        <v>183</v>
      </c>
      <c r="B300" s="44">
        <v>2.29</v>
      </c>
      <c r="C300" s="45">
        <f t="shared" si="56"/>
        <v>446.55</v>
      </c>
      <c r="D300" s="46">
        <f t="shared" si="44"/>
        <v>357.24</v>
      </c>
      <c r="E300" s="63">
        <v>0.19</v>
      </c>
      <c r="F300" s="55">
        <v>16</v>
      </c>
      <c r="G300" s="55">
        <v>10</v>
      </c>
    </row>
    <row r="301" spans="1:7" s="34" customFormat="1" x14ac:dyDescent="0.2">
      <c r="A301" s="11" t="s">
        <v>184</v>
      </c>
      <c r="B301" s="44">
        <v>1.05</v>
      </c>
      <c r="C301" s="45">
        <f t="shared" si="56"/>
        <v>204.75</v>
      </c>
      <c r="D301" s="46">
        <f t="shared" si="44"/>
        <v>163.80000000000001</v>
      </c>
      <c r="E301" s="63">
        <f t="shared" si="48"/>
        <v>0</v>
      </c>
      <c r="F301" s="45">
        <v>0</v>
      </c>
      <c r="G301" s="55">
        <f t="shared" si="49"/>
        <v>0</v>
      </c>
    </row>
    <row r="302" spans="1:7" s="34" customFormat="1" x14ac:dyDescent="0.2">
      <c r="A302" s="11" t="s">
        <v>185</v>
      </c>
      <c r="B302" s="44">
        <v>1.67</v>
      </c>
      <c r="C302" s="45">
        <f t="shared" si="56"/>
        <v>325.64999999999998</v>
      </c>
      <c r="D302" s="46">
        <f t="shared" si="44"/>
        <v>260.52</v>
      </c>
      <c r="E302" s="63">
        <v>0.4</v>
      </c>
      <c r="F302" s="55">
        <v>49</v>
      </c>
      <c r="G302" s="55">
        <v>179</v>
      </c>
    </row>
    <row r="303" spans="1:7" s="34" customFormat="1" x14ac:dyDescent="0.2">
      <c r="A303" s="11" t="s">
        <v>186</v>
      </c>
      <c r="B303" s="44">
        <v>2.77</v>
      </c>
      <c r="C303" s="45">
        <f t="shared" si="56"/>
        <v>540.15</v>
      </c>
      <c r="D303" s="46">
        <f>C303*80/100</f>
        <v>432.12</v>
      </c>
      <c r="E303" s="63">
        <v>0</v>
      </c>
      <c r="F303" s="45">
        <v>0</v>
      </c>
      <c r="G303" s="55">
        <v>0</v>
      </c>
    </row>
    <row r="304" spans="1:7" s="34" customFormat="1" x14ac:dyDescent="0.2">
      <c r="A304" s="11" t="s">
        <v>187</v>
      </c>
      <c r="B304" s="44">
        <v>0</v>
      </c>
      <c r="C304" s="45">
        <f t="shared" si="56"/>
        <v>0</v>
      </c>
      <c r="D304" s="46">
        <f t="shared" si="44"/>
        <v>0</v>
      </c>
      <c r="E304" s="63">
        <v>2.81</v>
      </c>
      <c r="F304" s="55">
        <v>729</v>
      </c>
      <c r="G304" s="55">
        <v>543</v>
      </c>
    </row>
    <row r="305" spans="1:7" s="34" customFormat="1" x14ac:dyDescent="0.2">
      <c r="A305" s="11" t="s">
        <v>445</v>
      </c>
      <c r="B305" s="44">
        <v>0</v>
      </c>
      <c r="C305" s="45">
        <v>0</v>
      </c>
      <c r="D305" s="46">
        <v>0</v>
      </c>
      <c r="E305" s="63">
        <v>0.62</v>
      </c>
      <c r="F305" s="55">
        <v>33</v>
      </c>
      <c r="G305" s="55">
        <v>23</v>
      </c>
    </row>
    <row r="306" spans="1:7" s="34" customFormat="1" x14ac:dyDescent="0.2">
      <c r="A306" s="11" t="s">
        <v>188</v>
      </c>
      <c r="B306" s="44">
        <v>0</v>
      </c>
      <c r="C306" s="45">
        <f>B306*230</f>
        <v>0</v>
      </c>
      <c r="D306" s="46">
        <f>C306*80/100</f>
        <v>0</v>
      </c>
      <c r="E306" s="63">
        <v>4.3</v>
      </c>
      <c r="F306" s="55">
        <v>891</v>
      </c>
      <c r="G306" s="55">
        <v>1605</v>
      </c>
    </row>
    <row r="307" spans="1:7" s="34" customFormat="1" x14ac:dyDescent="0.2">
      <c r="A307" s="11" t="s">
        <v>452</v>
      </c>
      <c r="B307" s="44">
        <v>0</v>
      </c>
      <c r="C307" s="45">
        <v>0</v>
      </c>
      <c r="D307" s="46">
        <v>0</v>
      </c>
      <c r="E307" s="63">
        <v>0.16</v>
      </c>
      <c r="F307" s="55">
        <v>20</v>
      </c>
      <c r="G307" s="55">
        <v>14</v>
      </c>
    </row>
    <row r="308" spans="1:7" s="34" customFormat="1" x14ac:dyDescent="0.2">
      <c r="A308" s="11" t="s">
        <v>189</v>
      </c>
      <c r="B308" s="10">
        <v>0</v>
      </c>
      <c r="C308" s="45">
        <f>B308*230</f>
        <v>0</v>
      </c>
      <c r="D308" s="46">
        <f>C308*80/100</f>
        <v>0</v>
      </c>
      <c r="E308" s="63">
        <v>0.56999999999999995</v>
      </c>
      <c r="F308" s="55">
        <v>25</v>
      </c>
      <c r="G308" s="55">
        <v>22</v>
      </c>
    </row>
    <row r="309" spans="1:7" s="34" customFormat="1" x14ac:dyDescent="0.2">
      <c r="A309" s="11" t="s">
        <v>190</v>
      </c>
      <c r="B309" s="10">
        <v>0.48470000000000002</v>
      </c>
      <c r="C309" s="45">
        <f>B309*195</f>
        <v>94.516500000000008</v>
      </c>
      <c r="D309" s="46">
        <f t="shared" si="44"/>
        <v>75.613200000000006</v>
      </c>
      <c r="E309" s="63">
        <v>6.14</v>
      </c>
      <c r="F309" s="55">
        <v>692</v>
      </c>
      <c r="G309" s="55">
        <v>444</v>
      </c>
    </row>
    <row r="310" spans="1:7" s="34" customFormat="1" x14ac:dyDescent="0.2">
      <c r="A310" s="11" t="s">
        <v>191</v>
      </c>
      <c r="B310" s="44">
        <v>25.24</v>
      </c>
      <c r="C310" s="45">
        <f>B310*195</f>
        <v>4921.7999999999993</v>
      </c>
      <c r="D310" s="46">
        <f t="shared" si="44"/>
        <v>3937.4399999999996</v>
      </c>
      <c r="E310" s="63">
        <v>5.52</v>
      </c>
      <c r="F310" s="22">
        <v>536</v>
      </c>
      <c r="G310" s="55">
        <v>380</v>
      </c>
    </row>
    <row r="311" spans="1:7" s="34" customFormat="1" x14ac:dyDescent="0.2">
      <c r="A311" s="75" t="s">
        <v>192</v>
      </c>
      <c r="B311" s="67">
        <v>0</v>
      </c>
      <c r="C311" s="45">
        <f t="shared" ref="C311" si="59">B311*195</f>
        <v>0</v>
      </c>
      <c r="D311" s="46">
        <f t="shared" ref="D311" si="60">C311*80/100</f>
        <v>0</v>
      </c>
      <c r="E311" s="70">
        <v>0.27</v>
      </c>
      <c r="F311" s="71">
        <v>18</v>
      </c>
      <c r="G311" s="71">
        <v>13</v>
      </c>
    </row>
    <row r="312" spans="1:7" x14ac:dyDescent="0.2">
      <c r="A312" s="11" t="s">
        <v>193</v>
      </c>
      <c r="B312" s="20">
        <f t="shared" ref="B312:G312" si="61">SUM(B267:B311)</f>
        <v>103.2551</v>
      </c>
      <c r="C312" s="24">
        <f t="shared" si="61"/>
        <v>20134.744499999997</v>
      </c>
      <c r="D312" s="25">
        <f t="shared" si="61"/>
        <v>16107.795599999998</v>
      </c>
      <c r="E312" s="20">
        <f t="shared" si="61"/>
        <v>80.729999999999976</v>
      </c>
      <c r="F312" s="21">
        <f t="shared" si="61"/>
        <v>11329</v>
      </c>
      <c r="G312" s="21">
        <f t="shared" si="61"/>
        <v>13680</v>
      </c>
    </row>
    <row r="313" spans="1:7" x14ac:dyDescent="0.2">
      <c r="A313" s="15" t="s">
        <v>194</v>
      </c>
      <c r="B313" s="23">
        <f>SUM(B312,B266)</f>
        <v>140.56540000000001</v>
      </c>
      <c r="C313" s="24">
        <f>C266+C312</f>
        <v>26900.398499999996</v>
      </c>
      <c r="D313" s="25">
        <f>D266+D312</f>
        <v>21520.318799999997</v>
      </c>
      <c r="E313" s="23">
        <f>E266+E312</f>
        <v>166.32999999999996</v>
      </c>
      <c r="F313" s="24">
        <f>F266+F312</f>
        <v>19688.82</v>
      </c>
      <c r="G313" s="24">
        <f>SUM(G266,G312)</f>
        <v>19504.099999999999</v>
      </c>
    </row>
    <row r="314" spans="1:7" x14ac:dyDescent="0.2">
      <c r="A314" s="16" t="s">
        <v>361</v>
      </c>
      <c r="B314" s="26">
        <f t="shared" ref="B314:G314" si="62">SUM(B313,B208)</f>
        <v>5656.9380999999994</v>
      </c>
      <c r="C314" s="27">
        <f t="shared" si="62"/>
        <v>719918.61600000004</v>
      </c>
      <c r="D314" s="25">
        <f t="shared" si="62"/>
        <v>506633.07104999979</v>
      </c>
      <c r="E314" s="26">
        <f t="shared" si="62"/>
        <v>5350.0159999999978</v>
      </c>
      <c r="F314" s="27">
        <f t="shared" si="62"/>
        <v>506971.75</v>
      </c>
      <c r="G314" s="27">
        <f t="shared" si="62"/>
        <v>357470</v>
      </c>
    </row>
    <row r="315" spans="1:7" x14ac:dyDescent="0.2">
      <c r="A315" s="12"/>
      <c r="B315" s="14"/>
      <c r="C315" s="14"/>
      <c r="D315" s="14"/>
      <c r="E315" s="13"/>
      <c r="F315" s="14"/>
      <c r="G315" s="14"/>
    </row>
    <row r="316" spans="1:7" x14ac:dyDescent="0.2">
      <c r="A316" s="17" t="s">
        <v>195</v>
      </c>
      <c r="B316" s="13"/>
      <c r="C316" s="14"/>
      <c r="D316" s="14"/>
      <c r="E316" s="13"/>
      <c r="F316" s="13"/>
      <c r="G316" s="22"/>
    </row>
    <row r="317" spans="1:7" x14ac:dyDescent="0.2">
      <c r="A317" s="17" t="s">
        <v>196</v>
      </c>
      <c r="B317" s="14"/>
      <c r="C317" s="14"/>
      <c r="D317" s="14"/>
      <c r="E317" s="13"/>
      <c r="F317" s="14"/>
      <c r="G317" s="14"/>
    </row>
    <row r="318" spans="1:7" x14ac:dyDescent="0.2">
      <c r="A318" s="17" t="s">
        <v>202</v>
      </c>
      <c r="B318" s="14"/>
      <c r="C318" s="14"/>
      <c r="D318" s="14"/>
      <c r="E318" s="13"/>
      <c r="F318" s="14"/>
      <c r="G318" s="14"/>
    </row>
    <row r="319" spans="1:7" x14ac:dyDescent="0.2">
      <c r="A319" s="12"/>
      <c r="B319" s="14"/>
      <c r="C319" s="14"/>
      <c r="D319" s="14"/>
      <c r="E319" s="13"/>
      <c r="F319" s="14"/>
      <c r="G319" s="14"/>
    </row>
    <row r="320" spans="1:7" s="34" customFormat="1" x14ac:dyDescent="0.2">
      <c r="A320" s="11" t="s">
        <v>201</v>
      </c>
      <c r="B320" s="20">
        <v>91.65</v>
      </c>
      <c r="C320" s="21">
        <f>B320*140</f>
        <v>12831</v>
      </c>
      <c r="D320" s="48">
        <f>C320*70/100</f>
        <v>8981.7000000000007</v>
      </c>
      <c r="E320" s="20">
        <v>64.959999999999994</v>
      </c>
      <c r="F320" s="21">
        <v>8207.49</v>
      </c>
      <c r="G320" s="21">
        <v>5302.44</v>
      </c>
    </row>
    <row r="321" spans="1:7" x14ac:dyDescent="0.2">
      <c r="A321" s="9"/>
      <c r="B321" s="19"/>
      <c r="C321" s="19"/>
      <c r="D321" s="19"/>
      <c r="E321" s="10"/>
      <c r="F321" s="19"/>
      <c r="G321" s="19"/>
    </row>
    <row r="322" spans="1:7" x14ac:dyDescent="0.2">
      <c r="A322" s="12" t="s">
        <v>200</v>
      </c>
      <c r="B322" s="13"/>
      <c r="C322" s="14"/>
      <c r="D322" s="14"/>
      <c r="E322" s="13"/>
      <c r="F322" s="14"/>
      <c r="G322" s="14"/>
    </row>
    <row r="323" spans="1:7" x14ac:dyDescent="0.2">
      <c r="A323" s="76" t="s">
        <v>457</v>
      </c>
      <c r="B323" s="14"/>
      <c r="C323" s="14"/>
      <c r="D323" s="14"/>
      <c r="E323" s="13"/>
      <c r="F323" s="14"/>
      <c r="G323" s="14"/>
    </row>
  </sheetData>
  <mergeCells count="2">
    <mergeCell ref="C1:D1"/>
    <mergeCell ref="F1:G1"/>
  </mergeCells>
  <printOptions horizontalCentered="1" gridLines="1"/>
  <pageMargins left="0.11811023622047245" right="0.11811023622047245" top="0.47244094488188981" bottom="0.35433070866141736" header="0.23622047244094491" footer="0.15748031496062992"/>
  <pageSetup paperSize="9" orientation="portrait" r:id="rId1"/>
  <headerFooter>
    <oddHeader>&amp;C&amp;"Times New Roman,Corsivo"Superficie e produzione dei vini D.O.C. ed I.G.T. dell'Alto Adige</oddHeader>
    <oddFooter>&amp;L&amp;"Times New Roman,Normale"&amp;10ODC_STAT_02_2023_AV_STAT&amp;R&amp;"Times New Roman,Normale"&amp;P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DOC_IGT_dt</vt:lpstr>
      <vt:lpstr>DOC_IGT_ital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 Christine</dc:creator>
  <cp:lastModifiedBy>Plank Christine</cp:lastModifiedBy>
  <cp:lastPrinted>2023-02-24T07:48:28Z</cp:lastPrinted>
  <dcterms:created xsi:type="dcterms:W3CDTF">2019-03-04T14:04:18Z</dcterms:created>
  <dcterms:modified xsi:type="dcterms:W3CDTF">2024-03-12T07:15:54Z</dcterms:modified>
</cp:coreProperties>
</file>