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ODC\5_KOMM\5_6_Statistiken\WBR\Statistik WBR 2023\"/>
    </mc:Choice>
  </mc:AlternateContent>
  <xr:revisionPtr revIDLastSave="0" documentId="13_ncr:1_{EDE8C5F8-5E4A-4D6C-9792-62827DA0CE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OC_IGT_dt" sheetId="1" r:id="rId1"/>
    <sheet name="DOC_IGT_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" i="2" l="1"/>
  <c r="C246" i="1"/>
  <c r="D246" i="1" s="1"/>
  <c r="C246" i="2"/>
  <c r="D246" i="2" s="1"/>
  <c r="C259" i="1"/>
  <c r="D259" i="1" s="1"/>
  <c r="C259" i="2"/>
  <c r="D259" i="2" s="1"/>
  <c r="C231" i="1"/>
  <c r="D231" i="1" s="1"/>
  <c r="C231" i="2"/>
  <c r="D231" i="2" s="1"/>
  <c r="C226" i="1"/>
  <c r="D226" i="1" s="1"/>
  <c r="C226" i="2"/>
  <c r="D226" i="2" s="1"/>
  <c r="C210" i="1" l="1"/>
  <c r="C210" i="2"/>
  <c r="C209" i="1"/>
  <c r="C209" i="2"/>
  <c r="C211" i="1"/>
  <c r="C211" i="2"/>
  <c r="D210" i="1"/>
  <c r="D209" i="1"/>
  <c r="D211" i="1"/>
  <c r="D210" i="2"/>
  <c r="D209" i="2"/>
  <c r="D211" i="2"/>
  <c r="B182" i="2" l="1"/>
  <c r="B182" i="1"/>
  <c r="G135" i="2"/>
  <c r="G135" i="1"/>
  <c r="C255" i="2"/>
  <c r="D255" i="2" s="1"/>
  <c r="C255" i="1"/>
  <c r="D255" i="1" s="1"/>
  <c r="F135" i="1" l="1"/>
  <c r="F135" i="2"/>
  <c r="E135" i="1"/>
  <c r="E135" i="2"/>
  <c r="B135" i="1"/>
  <c r="B135" i="2"/>
  <c r="C171" i="2" l="1"/>
  <c r="C171" i="1"/>
  <c r="C145" i="2"/>
  <c r="C145" i="1"/>
  <c r="D145" i="2"/>
  <c r="D145" i="1"/>
  <c r="C167" i="2"/>
  <c r="C167" i="1"/>
  <c r="C158" i="2"/>
  <c r="C158" i="1"/>
  <c r="C163" i="2"/>
  <c r="C163" i="1"/>
  <c r="D163" i="2"/>
  <c r="D163" i="1"/>
  <c r="C156" i="2"/>
  <c r="C156" i="1"/>
  <c r="C149" i="2"/>
  <c r="C149" i="1"/>
  <c r="C180" i="2"/>
  <c r="C180" i="1"/>
  <c r="C202" i="2"/>
  <c r="C202" i="1"/>
  <c r="C192" i="2"/>
  <c r="C192" i="1"/>
  <c r="C188" i="2"/>
  <c r="C188" i="1"/>
  <c r="C198" i="2"/>
  <c r="C198" i="1"/>
  <c r="C190" i="2"/>
  <c r="C190" i="1"/>
  <c r="C194" i="2"/>
  <c r="C194" i="1"/>
  <c r="C186" i="2"/>
  <c r="C186" i="1"/>
  <c r="C184" i="2"/>
  <c r="C184" i="1"/>
  <c r="C176" i="2"/>
  <c r="C176" i="1"/>
  <c r="C131" i="2" l="1"/>
  <c r="C131" i="1"/>
  <c r="C130" i="2"/>
  <c r="C135" i="2" s="1"/>
  <c r="C130" i="1"/>
  <c r="C135" i="1" s="1"/>
  <c r="C122" i="2"/>
  <c r="C122" i="1"/>
  <c r="C123" i="2"/>
  <c r="C123" i="1"/>
  <c r="C127" i="2"/>
  <c r="C127" i="1"/>
  <c r="C126" i="2"/>
  <c r="C126" i="1"/>
  <c r="C139" i="1"/>
  <c r="C139" i="2"/>
  <c r="C140" i="1"/>
  <c r="C140" i="2"/>
  <c r="C119" i="1"/>
  <c r="C119" i="2"/>
  <c r="C118" i="1"/>
  <c r="C118" i="2"/>
  <c r="C113" i="1"/>
  <c r="C113" i="2"/>
  <c r="C112" i="1"/>
  <c r="C112" i="2"/>
  <c r="C11" i="2" l="1"/>
  <c r="C11" i="1"/>
  <c r="C10" i="2"/>
  <c r="C10" i="1"/>
  <c r="C30" i="2"/>
  <c r="C30" i="1"/>
  <c r="C63" i="2"/>
  <c r="C63" i="1"/>
  <c r="C102" i="2"/>
  <c r="C102" i="1"/>
  <c r="C104" i="2"/>
  <c r="C104" i="1"/>
  <c r="C58" i="2"/>
  <c r="C58" i="1"/>
  <c r="C49" i="2"/>
  <c r="C49" i="1"/>
  <c r="C73" i="2"/>
  <c r="C73" i="1"/>
  <c r="C53" i="2"/>
  <c r="C53" i="1"/>
  <c r="C65" i="2"/>
  <c r="C65" i="1"/>
  <c r="C45" i="2"/>
  <c r="C45" i="1"/>
  <c r="C97" i="2"/>
  <c r="C97" i="1"/>
  <c r="C92" i="2"/>
  <c r="C92" i="1"/>
  <c r="C83" i="2"/>
  <c r="C83" i="1"/>
  <c r="C41" i="2"/>
  <c r="C41" i="1"/>
  <c r="C79" i="2"/>
  <c r="C79" i="1"/>
  <c r="C24" i="2"/>
  <c r="C24" i="1"/>
  <c r="G16" i="2"/>
  <c r="G16" i="1"/>
  <c r="G56" i="1" l="1"/>
  <c r="G56" i="2"/>
  <c r="F56" i="1"/>
  <c r="F56" i="2"/>
  <c r="E56" i="1"/>
  <c r="E56" i="2"/>
  <c r="B124" i="1" l="1"/>
  <c r="B124" i="2"/>
  <c r="G174" i="1" l="1"/>
  <c r="G174" i="2"/>
  <c r="F174" i="1"/>
  <c r="F174" i="2"/>
  <c r="E174" i="1"/>
  <c r="E174" i="2"/>
  <c r="B174" i="1"/>
  <c r="B174" i="2"/>
  <c r="G147" i="2"/>
  <c r="F147" i="2"/>
  <c r="E147" i="2"/>
  <c r="G147" i="1"/>
  <c r="F147" i="1"/>
  <c r="E147" i="1"/>
  <c r="D147" i="2"/>
  <c r="D147" i="1"/>
  <c r="C147" i="2"/>
  <c r="C147" i="1"/>
  <c r="B147" i="2"/>
  <c r="B147" i="1"/>
  <c r="G165" i="2"/>
  <c r="G165" i="1"/>
  <c r="F165" i="2"/>
  <c r="F165" i="1"/>
  <c r="E165" i="2"/>
  <c r="E165" i="1"/>
  <c r="D165" i="2"/>
  <c r="C165" i="2"/>
  <c r="D165" i="1"/>
  <c r="C165" i="1"/>
  <c r="B165" i="2"/>
  <c r="B165" i="1"/>
  <c r="C296" i="2"/>
  <c r="D296" i="2" s="1"/>
  <c r="C296" i="1"/>
  <c r="D296" i="1" s="1"/>
  <c r="C248" i="2"/>
  <c r="C248" i="1"/>
  <c r="C247" i="2"/>
  <c r="C247" i="1"/>
  <c r="C265" i="2"/>
  <c r="C265" i="1"/>
  <c r="C264" i="2"/>
  <c r="C264" i="1"/>
  <c r="C314" i="2"/>
  <c r="D314" i="2" s="1"/>
  <c r="C314" i="1"/>
  <c r="D314" i="1" s="1"/>
  <c r="C291" i="2"/>
  <c r="D291" i="2" s="1"/>
  <c r="C291" i="1"/>
  <c r="D291" i="1" s="1"/>
  <c r="C286" i="2"/>
  <c r="D286" i="2" s="1"/>
  <c r="C286" i="1"/>
  <c r="D286" i="1" s="1"/>
  <c r="C280" i="2"/>
  <c r="D280" i="2" s="1"/>
  <c r="C279" i="2"/>
  <c r="D279" i="2" s="1"/>
  <c r="C280" i="1"/>
  <c r="D280" i="1" s="1"/>
  <c r="C279" i="1"/>
  <c r="D279" i="1" s="1"/>
  <c r="C251" i="2"/>
  <c r="D251" i="2" s="1"/>
  <c r="C251" i="1"/>
  <c r="D251" i="1" s="1"/>
  <c r="C221" i="2"/>
  <c r="D221" i="2" s="1"/>
  <c r="C221" i="1"/>
  <c r="D221" i="1" s="1"/>
  <c r="C36" i="2"/>
  <c r="C36" i="1"/>
  <c r="C275" i="1" l="1"/>
  <c r="D275" i="1" s="1"/>
  <c r="C275" i="2"/>
  <c r="D275" i="2" s="1"/>
  <c r="C292" i="1"/>
  <c r="D292" i="1" s="1"/>
  <c r="C292" i="2"/>
  <c r="D292" i="2" s="1"/>
  <c r="C47" i="2" l="1"/>
  <c r="C47" i="1"/>
  <c r="C200" i="2"/>
  <c r="C200" i="1"/>
  <c r="C137" i="2"/>
  <c r="C137" i="1"/>
  <c r="C174" i="2"/>
  <c r="C174" i="1"/>
  <c r="C124" i="2" l="1"/>
  <c r="C124" i="1"/>
  <c r="C143" i="2"/>
  <c r="C143" i="1"/>
  <c r="B143" i="2"/>
  <c r="B143" i="1"/>
  <c r="C116" i="2"/>
  <c r="C116" i="1"/>
  <c r="B116" i="2"/>
  <c r="B116" i="1"/>
  <c r="B39" i="2"/>
  <c r="B39" i="1"/>
  <c r="D194" i="2" l="1"/>
  <c r="D194" i="1"/>
  <c r="D180" i="2" l="1"/>
  <c r="D180" i="1"/>
  <c r="C56" i="2"/>
  <c r="C56" i="1"/>
  <c r="B56" i="2"/>
  <c r="B56" i="1"/>
  <c r="C51" i="1"/>
  <c r="C51" i="2"/>
  <c r="B51" i="2"/>
  <c r="B51" i="1"/>
  <c r="D196" i="1"/>
  <c r="D196" i="2"/>
  <c r="C196" i="1"/>
  <c r="C196" i="2"/>
  <c r="B196" i="1"/>
  <c r="B196" i="2"/>
  <c r="G182" i="1" l="1"/>
  <c r="G182" i="2"/>
  <c r="E182" i="2"/>
  <c r="F182" i="2"/>
  <c r="E182" i="1"/>
  <c r="F182" i="1"/>
  <c r="G196" i="1"/>
  <c r="G196" i="2"/>
  <c r="F196" i="1"/>
  <c r="F196" i="2"/>
  <c r="E196" i="1"/>
  <c r="E196" i="2"/>
  <c r="G110" i="1" l="1"/>
  <c r="G110" i="2"/>
  <c r="F110" i="1"/>
  <c r="F110" i="2"/>
  <c r="E110" i="1"/>
  <c r="E110" i="2"/>
  <c r="E51" i="2"/>
  <c r="F51" i="2"/>
  <c r="G51" i="2"/>
  <c r="E51" i="1"/>
  <c r="F51" i="1"/>
  <c r="G51" i="1"/>
  <c r="E277" i="2" l="1"/>
  <c r="E279" i="2"/>
  <c r="E281" i="2"/>
  <c r="E299" i="2"/>
  <c r="E277" i="1"/>
  <c r="E279" i="1"/>
  <c r="E281" i="1"/>
  <c r="E299" i="1"/>
  <c r="C311" i="2"/>
  <c r="D311" i="2" s="1"/>
  <c r="C311" i="1"/>
  <c r="D311" i="1" s="1"/>
  <c r="C274" i="2"/>
  <c r="D274" i="2" s="1"/>
  <c r="C276" i="2"/>
  <c r="C277" i="2"/>
  <c r="C278" i="2"/>
  <c r="C274" i="1"/>
  <c r="D274" i="1" s="1"/>
  <c r="C276" i="1"/>
  <c r="C277" i="1"/>
  <c r="C278" i="1"/>
  <c r="G200" i="1" l="1"/>
  <c r="G200" i="2"/>
  <c r="C293" i="1" l="1"/>
  <c r="D293" i="1" s="1"/>
  <c r="C293" i="2"/>
  <c r="D293" i="2" s="1"/>
  <c r="E315" i="1" l="1"/>
  <c r="F315" i="1"/>
  <c r="E315" i="2"/>
  <c r="F315" i="2"/>
  <c r="D188" i="1" l="1"/>
  <c r="D188" i="2"/>
  <c r="E16" i="2" l="1"/>
  <c r="F16" i="2"/>
  <c r="E16" i="1"/>
  <c r="F16" i="1"/>
  <c r="C271" i="2" l="1"/>
  <c r="D271" i="2" s="1"/>
  <c r="C271" i="1"/>
  <c r="D271" i="1" s="1"/>
  <c r="C294" i="2"/>
  <c r="C294" i="1"/>
  <c r="C299" i="2"/>
  <c r="D299" i="2" s="1"/>
  <c r="C299" i="1"/>
  <c r="D299" i="1" s="1"/>
  <c r="C213" i="2"/>
  <c r="C213" i="1"/>
  <c r="C214" i="2"/>
  <c r="D214" i="2" s="1"/>
  <c r="C214" i="1"/>
  <c r="D214" i="1" s="1"/>
  <c r="C225" i="2"/>
  <c r="D225" i="2" s="1"/>
  <c r="C225" i="1"/>
  <c r="D225" i="1" s="1"/>
  <c r="C230" i="2"/>
  <c r="D230" i="2" s="1"/>
  <c r="C230" i="1"/>
  <c r="D230" i="1" s="1"/>
  <c r="C232" i="2"/>
  <c r="D232" i="2" s="1"/>
  <c r="C232" i="1"/>
  <c r="D232" i="1" s="1"/>
  <c r="C242" i="2"/>
  <c r="D242" i="2" s="1"/>
  <c r="C242" i="1"/>
  <c r="D242" i="1" s="1"/>
  <c r="C249" i="2"/>
  <c r="D249" i="2" s="1"/>
  <c r="C249" i="1"/>
  <c r="D249" i="1" s="1"/>
  <c r="C250" i="2"/>
  <c r="D250" i="2" s="1"/>
  <c r="C250" i="1"/>
  <c r="D250" i="1" s="1"/>
  <c r="C243" i="2"/>
  <c r="D243" i="2" s="1"/>
  <c r="C243" i="1"/>
  <c r="D243" i="1" s="1"/>
  <c r="D265" i="2"/>
  <c r="D265" i="1"/>
  <c r="C245" i="2"/>
  <c r="C245" i="1"/>
  <c r="C178" i="2"/>
  <c r="C178" i="1"/>
  <c r="C323" i="1" l="1"/>
  <c r="D323" i="1" s="1"/>
  <c r="C323" i="2"/>
  <c r="D323" i="2" s="1"/>
  <c r="D110" i="1" l="1"/>
  <c r="C110" i="1"/>
  <c r="B110" i="1"/>
  <c r="D110" i="2"/>
  <c r="C110" i="2"/>
  <c r="B110" i="2"/>
  <c r="D245" i="2" l="1"/>
  <c r="D245" i="1"/>
  <c r="B315" i="1" l="1"/>
  <c r="C313" i="1"/>
  <c r="D313" i="1" s="1"/>
  <c r="C312" i="1"/>
  <c r="D312" i="1" s="1"/>
  <c r="C309" i="1"/>
  <c r="D309" i="1" s="1"/>
  <c r="C307" i="1"/>
  <c r="D307" i="1" s="1"/>
  <c r="C306" i="1"/>
  <c r="D306" i="1" s="1"/>
  <c r="C305" i="1"/>
  <c r="D305" i="1" s="1"/>
  <c r="C304" i="1"/>
  <c r="D304" i="1" s="1"/>
  <c r="C303" i="1"/>
  <c r="D303" i="1" s="1"/>
  <c r="C302" i="1"/>
  <c r="D302" i="1" s="1"/>
  <c r="C301" i="1"/>
  <c r="D301" i="1" s="1"/>
  <c r="C300" i="1"/>
  <c r="D300" i="1" s="1"/>
  <c r="G299" i="1"/>
  <c r="C298" i="1"/>
  <c r="D298" i="1" s="1"/>
  <c r="C297" i="1"/>
  <c r="D297" i="1" s="1"/>
  <c r="C295" i="1"/>
  <c r="D295" i="1" s="1"/>
  <c r="D294" i="1"/>
  <c r="C290" i="1"/>
  <c r="D290" i="1" s="1"/>
  <c r="C289" i="1"/>
  <c r="D289" i="1" s="1"/>
  <c r="C288" i="1"/>
  <c r="D288" i="1" s="1"/>
  <c r="C287" i="1"/>
  <c r="D287" i="1" s="1"/>
  <c r="C285" i="1"/>
  <c r="D285" i="1" s="1"/>
  <c r="C284" i="1"/>
  <c r="D284" i="1" s="1"/>
  <c r="C282" i="1"/>
  <c r="D282" i="1" s="1"/>
  <c r="C281" i="1"/>
  <c r="D281" i="1" s="1"/>
  <c r="D278" i="1"/>
  <c r="G277" i="1"/>
  <c r="D277" i="1"/>
  <c r="D276" i="1"/>
  <c r="C273" i="1"/>
  <c r="D273" i="1" s="1"/>
  <c r="C272" i="1"/>
  <c r="C270" i="1"/>
  <c r="D270" i="1" s="1"/>
  <c r="G269" i="1"/>
  <c r="F269" i="1"/>
  <c r="E269" i="1"/>
  <c r="B269" i="1"/>
  <c r="C268" i="1"/>
  <c r="D268" i="1" s="1"/>
  <c r="C267" i="1"/>
  <c r="D267" i="1" s="1"/>
  <c r="C266" i="1"/>
  <c r="D266" i="1" s="1"/>
  <c r="D264" i="1"/>
  <c r="C263" i="1"/>
  <c r="D263" i="1" s="1"/>
  <c r="C262" i="1"/>
  <c r="D262" i="1" s="1"/>
  <c r="C261" i="1"/>
  <c r="D261" i="1" s="1"/>
  <c r="C260" i="1"/>
  <c r="D260" i="1" s="1"/>
  <c r="C258" i="1"/>
  <c r="D258" i="1" s="1"/>
  <c r="C257" i="1"/>
  <c r="D257" i="1" s="1"/>
  <c r="C256" i="1"/>
  <c r="D256" i="1" s="1"/>
  <c r="C254" i="1"/>
  <c r="D254" i="1" s="1"/>
  <c r="C253" i="1"/>
  <c r="D253" i="1" s="1"/>
  <c r="C252" i="1"/>
  <c r="D252" i="1" s="1"/>
  <c r="D248" i="1"/>
  <c r="D247" i="1"/>
  <c r="C244" i="1"/>
  <c r="D244" i="1" s="1"/>
  <c r="C241" i="1"/>
  <c r="D241" i="1" s="1"/>
  <c r="C240" i="1"/>
  <c r="D240" i="1" s="1"/>
  <c r="C239" i="1"/>
  <c r="D239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29" i="1"/>
  <c r="D229" i="1" s="1"/>
  <c r="C228" i="1"/>
  <c r="D228" i="1" s="1"/>
  <c r="C227" i="1"/>
  <c r="D227" i="1" s="1"/>
  <c r="C224" i="1"/>
  <c r="D224" i="1" s="1"/>
  <c r="C223" i="1"/>
  <c r="D223" i="1" s="1"/>
  <c r="C222" i="1"/>
  <c r="D222" i="1" s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3" i="1"/>
  <c r="D202" i="1"/>
  <c r="F200" i="1"/>
  <c r="E200" i="1"/>
  <c r="B200" i="1"/>
  <c r="D198" i="1"/>
  <c r="D200" i="1" s="1"/>
  <c r="D190" i="1"/>
  <c r="D186" i="1"/>
  <c r="D184" i="1"/>
  <c r="C182" i="1"/>
  <c r="D182" i="1" s="1"/>
  <c r="G178" i="1"/>
  <c r="F178" i="1"/>
  <c r="E178" i="1"/>
  <c r="B178" i="1"/>
  <c r="D178" i="1" s="1"/>
  <c r="D176" i="1"/>
  <c r="G169" i="1"/>
  <c r="F169" i="1"/>
  <c r="E169" i="1"/>
  <c r="B169" i="1"/>
  <c r="D167" i="1"/>
  <c r="D169" i="1" s="1"/>
  <c r="G161" i="1"/>
  <c r="F161" i="1"/>
  <c r="E161" i="1"/>
  <c r="B161" i="1"/>
  <c r="C161" i="1"/>
  <c r="D156" i="1"/>
  <c r="C154" i="1"/>
  <c r="D154" i="1" s="1"/>
  <c r="G152" i="1"/>
  <c r="F152" i="1"/>
  <c r="E152" i="1"/>
  <c r="B152" i="1"/>
  <c r="D149" i="1"/>
  <c r="D152" i="1" s="1"/>
  <c r="G143" i="1"/>
  <c r="F143" i="1"/>
  <c r="E143" i="1"/>
  <c r="D139" i="1"/>
  <c r="D137" i="1"/>
  <c r="D131" i="1"/>
  <c r="D130" i="1"/>
  <c r="D135" i="1" s="1"/>
  <c r="G128" i="1"/>
  <c r="F128" i="1"/>
  <c r="E128" i="1"/>
  <c r="B128" i="1"/>
  <c r="D127" i="1"/>
  <c r="D126" i="1"/>
  <c r="G124" i="1"/>
  <c r="F124" i="1"/>
  <c r="E124" i="1"/>
  <c r="D123" i="1"/>
  <c r="F120" i="1"/>
  <c r="E120" i="1"/>
  <c r="B120" i="1"/>
  <c r="D119" i="1"/>
  <c r="G116" i="1"/>
  <c r="F116" i="1"/>
  <c r="E116" i="1"/>
  <c r="D113" i="1"/>
  <c r="D104" i="1"/>
  <c r="D102" i="1"/>
  <c r="G100" i="1"/>
  <c r="F100" i="1"/>
  <c r="E100" i="1"/>
  <c r="B100" i="1"/>
  <c r="C100" i="1"/>
  <c r="G95" i="1"/>
  <c r="F95" i="1"/>
  <c r="E95" i="1"/>
  <c r="B95" i="1"/>
  <c r="D92" i="1"/>
  <c r="D95" i="1" s="1"/>
  <c r="C90" i="1"/>
  <c r="D90" i="1" s="1"/>
  <c r="G88" i="1"/>
  <c r="F88" i="1"/>
  <c r="E88" i="1"/>
  <c r="B88" i="1"/>
  <c r="G81" i="1"/>
  <c r="F81" i="1"/>
  <c r="E81" i="1"/>
  <c r="B81" i="1"/>
  <c r="D79" i="1"/>
  <c r="D81" i="1" s="1"/>
  <c r="G77" i="1"/>
  <c r="F77" i="1"/>
  <c r="E77" i="1"/>
  <c r="B77" i="1"/>
  <c r="C77" i="1"/>
  <c r="C71" i="1"/>
  <c r="D71" i="1" s="1"/>
  <c r="G69" i="1"/>
  <c r="F69" i="1"/>
  <c r="E69" i="1"/>
  <c r="B69" i="1"/>
  <c r="D65" i="1"/>
  <c r="D69" i="1" s="1"/>
  <c r="D63" i="1"/>
  <c r="G61" i="1"/>
  <c r="F61" i="1"/>
  <c r="E61" i="1"/>
  <c r="B61" i="1"/>
  <c r="D58" i="1"/>
  <c r="D61" i="1" s="1"/>
  <c r="D53" i="1"/>
  <c r="D56" i="1" s="1"/>
  <c r="D49" i="1"/>
  <c r="D51" i="1" s="1"/>
  <c r="G47" i="1"/>
  <c r="F47" i="1"/>
  <c r="E47" i="1"/>
  <c r="B47" i="1"/>
  <c r="D45" i="1"/>
  <c r="D47" i="1" s="1"/>
  <c r="G43" i="1"/>
  <c r="F43" i="1"/>
  <c r="E43" i="1"/>
  <c r="B43" i="1"/>
  <c r="D41" i="1"/>
  <c r="D43" i="1" s="1"/>
  <c r="G39" i="1"/>
  <c r="F39" i="1"/>
  <c r="E39" i="1"/>
  <c r="C39" i="1"/>
  <c r="G34" i="1"/>
  <c r="F34" i="1"/>
  <c r="E34" i="1"/>
  <c r="B34" i="1"/>
  <c r="D30" i="1"/>
  <c r="D34" i="1" s="1"/>
  <c r="G28" i="1"/>
  <c r="F28" i="1"/>
  <c r="E28" i="1"/>
  <c r="B28" i="1"/>
  <c r="D24" i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D11" i="1"/>
  <c r="D10" i="1"/>
  <c r="G8" i="1"/>
  <c r="G212" i="1" s="1"/>
  <c r="F8" i="1"/>
  <c r="E8" i="1"/>
  <c r="E212" i="1" s="1"/>
  <c r="B8" i="1"/>
  <c r="C3" i="1"/>
  <c r="D3" i="1" s="1"/>
  <c r="B315" i="2"/>
  <c r="C313" i="2"/>
  <c r="D313" i="2" s="1"/>
  <c r="C312" i="2"/>
  <c r="D312" i="2" s="1"/>
  <c r="C309" i="2"/>
  <c r="D309" i="2" s="1"/>
  <c r="C307" i="2"/>
  <c r="D307" i="2" s="1"/>
  <c r="C306" i="2"/>
  <c r="D306" i="2" s="1"/>
  <c r="C305" i="2"/>
  <c r="D305" i="2" s="1"/>
  <c r="C304" i="2"/>
  <c r="D304" i="2" s="1"/>
  <c r="C303" i="2"/>
  <c r="D303" i="2" s="1"/>
  <c r="C302" i="2"/>
  <c r="D302" i="2" s="1"/>
  <c r="C301" i="2"/>
  <c r="D301" i="2" s="1"/>
  <c r="C300" i="2"/>
  <c r="D300" i="2" s="1"/>
  <c r="G299" i="2"/>
  <c r="C298" i="2"/>
  <c r="D298" i="2" s="1"/>
  <c r="C297" i="2"/>
  <c r="D297" i="2" s="1"/>
  <c r="C295" i="2"/>
  <c r="D295" i="2" s="1"/>
  <c r="D294" i="2"/>
  <c r="C290" i="2"/>
  <c r="D290" i="2" s="1"/>
  <c r="C289" i="2"/>
  <c r="D289" i="2" s="1"/>
  <c r="C288" i="2"/>
  <c r="D288" i="2" s="1"/>
  <c r="C287" i="2"/>
  <c r="D287" i="2" s="1"/>
  <c r="C285" i="2"/>
  <c r="D285" i="2" s="1"/>
  <c r="C284" i="2"/>
  <c r="D284" i="2" s="1"/>
  <c r="C282" i="2"/>
  <c r="D282" i="2" s="1"/>
  <c r="C281" i="2"/>
  <c r="D281" i="2" s="1"/>
  <c r="D278" i="2"/>
  <c r="G277" i="2"/>
  <c r="D277" i="2"/>
  <c r="D276" i="2"/>
  <c r="C273" i="2"/>
  <c r="D273" i="2" s="1"/>
  <c r="C272" i="2"/>
  <c r="D272" i="2" s="1"/>
  <c r="C270" i="2"/>
  <c r="D270" i="2" s="1"/>
  <c r="G269" i="2"/>
  <c r="F269" i="2"/>
  <c r="E269" i="2"/>
  <c r="B269" i="2"/>
  <c r="C268" i="2"/>
  <c r="D268" i="2" s="1"/>
  <c r="C267" i="2"/>
  <c r="D267" i="2" s="1"/>
  <c r="C266" i="2"/>
  <c r="D266" i="2" s="1"/>
  <c r="D264" i="2"/>
  <c r="C263" i="2"/>
  <c r="D263" i="2" s="1"/>
  <c r="C262" i="2"/>
  <c r="D262" i="2" s="1"/>
  <c r="C261" i="2"/>
  <c r="D261" i="2" s="1"/>
  <c r="C260" i="2"/>
  <c r="D260" i="2" s="1"/>
  <c r="C258" i="2"/>
  <c r="D258" i="2" s="1"/>
  <c r="C257" i="2"/>
  <c r="D257" i="2" s="1"/>
  <c r="C256" i="2"/>
  <c r="D256" i="2" s="1"/>
  <c r="C254" i="2"/>
  <c r="D254" i="2" s="1"/>
  <c r="C253" i="2"/>
  <c r="D253" i="2" s="1"/>
  <c r="C252" i="2"/>
  <c r="D252" i="2" s="1"/>
  <c r="D248" i="2"/>
  <c r="D247" i="2"/>
  <c r="C244" i="2"/>
  <c r="D244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29" i="2"/>
  <c r="D229" i="2" s="1"/>
  <c r="C228" i="2"/>
  <c r="D228" i="2" s="1"/>
  <c r="C227" i="2"/>
  <c r="D227" i="2" s="1"/>
  <c r="C224" i="2"/>
  <c r="D224" i="2" s="1"/>
  <c r="C223" i="2"/>
  <c r="D223" i="2" s="1"/>
  <c r="C222" i="2"/>
  <c r="D222" i="2" s="1"/>
  <c r="C220" i="2"/>
  <c r="D220" i="2" s="1"/>
  <c r="C219" i="2"/>
  <c r="D219" i="2" s="1"/>
  <c r="C218" i="2"/>
  <c r="D218" i="2" s="1"/>
  <c r="C217" i="2"/>
  <c r="D217" i="2" s="1"/>
  <c r="C216" i="2"/>
  <c r="C215" i="2"/>
  <c r="D215" i="2" s="1"/>
  <c r="D213" i="2"/>
  <c r="D202" i="2"/>
  <c r="F200" i="2"/>
  <c r="E200" i="2"/>
  <c r="B200" i="2"/>
  <c r="D198" i="2"/>
  <c r="D200" i="2" s="1"/>
  <c r="D190" i="2"/>
  <c r="D186" i="2"/>
  <c r="D184" i="2"/>
  <c r="C182" i="2"/>
  <c r="D182" i="2" s="1"/>
  <c r="G178" i="2"/>
  <c r="F178" i="2"/>
  <c r="E178" i="2"/>
  <c r="B178" i="2"/>
  <c r="D178" i="2" s="1"/>
  <c r="D176" i="2"/>
  <c r="D171" i="2"/>
  <c r="D174" i="2" s="1"/>
  <c r="G169" i="2"/>
  <c r="F169" i="2"/>
  <c r="E169" i="2"/>
  <c r="B169" i="2"/>
  <c r="D167" i="2"/>
  <c r="D169" i="2" s="1"/>
  <c r="G161" i="2"/>
  <c r="F161" i="2"/>
  <c r="E161" i="2"/>
  <c r="B161" i="2"/>
  <c r="D158" i="2"/>
  <c r="D161" i="2" s="1"/>
  <c r="D156" i="2"/>
  <c r="C154" i="2"/>
  <c r="D154" i="2" s="1"/>
  <c r="G152" i="2"/>
  <c r="F152" i="2"/>
  <c r="E152" i="2"/>
  <c r="B152" i="2"/>
  <c r="D149" i="2"/>
  <c r="D152" i="2" s="1"/>
  <c r="G143" i="2"/>
  <c r="F143" i="2"/>
  <c r="E143" i="2"/>
  <c r="D140" i="2"/>
  <c r="D137" i="2"/>
  <c r="D131" i="2"/>
  <c r="D130" i="2"/>
  <c r="D135" i="2" s="1"/>
  <c r="G128" i="2"/>
  <c r="F128" i="2"/>
  <c r="E128" i="2"/>
  <c r="B128" i="2"/>
  <c r="D127" i="2"/>
  <c r="D126" i="2"/>
  <c r="G124" i="2"/>
  <c r="F124" i="2"/>
  <c r="E124" i="2"/>
  <c r="D122" i="2"/>
  <c r="F120" i="2"/>
  <c r="E120" i="2"/>
  <c r="B120" i="2"/>
  <c r="D119" i="2"/>
  <c r="D118" i="2"/>
  <c r="G116" i="2"/>
  <c r="F116" i="2"/>
  <c r="E116" i="2"/>
  <c r="D112" i="2"/>
  <c r="D104" i="2"/>
  <c r="D102" i="2"/>
  <c r="G100" i="2"/>
  <c r="F100" i="2"/>
  <c r="E100" i="2"/>
  <c r="B100" i="2"/>
  <c r="D97" i="2"/>
  <c r="D100" i="2" s="1"/>
  <c r="G95" i="2"/>
  <c r="F95" i="2"/>
  <c r="E95" i="2"/>
  <c r="B95" i="2"/>
  <c r="D92" i="2"/>
  <c r="D95" i="2" s="1"/>
  <c r="C90" i="2"/>
  <c r="D90" i="2" s="1"/>
  <c r="G88" i="2"/>
  <c r="F88" i="2"/>
  <c r="E88" i="2"/>
  <c r="B88" i="2"/>
  <c r="D83" i="2"/>
  <c r="G81" i="2"/>
  <c r="F81" i="2"/>
  <c r="E81" i="2"/>
  <c r="B81" i="2"/>
  <c r="D79" i="2"/>
  <c r="D81" i="2" s="1"/>
  <c r="G77" i="2"/>
  <c r="F77" i="2"/>
  <c r="E77" i="2"/>
  <c r="B77" i="2"/>
  <c r="D73" i="2"/>
  <c r="D77" i="2" s="1"/>
  <c r="C71" i="2"/>
  <c r="D71" i="2" s="1"/>
  <c r="G69" i="2"/>
  <c r="F69" i="2"/>
  <c r="E69" i="2"/>
  <c r="B69" i="2"/>
  <c r="C69" i="2"/>
  <c r="D63" i="2"/>
  <c r="G61" i="2"/>
  <c r="F61" i="2"/>
  <c r="E61" i="2"/>
  <c r="B61" i="2"/>
  <c r="D58" i="2"/>
  <c r="D61" i="2" s="1"/>
  <c r="D53" i="2"/>
  <c r="D56" i="2" s="1"/>
  <c r="D49" i="2"/>
  <c r="D51" i="2" s="1"/>
  <c r="G47" i="2"/>
  <c r="F47" i="2"/>
  <c r="E47" i="2"/>
  <c r="B47" i="2"/>
  <c r="D45" i="2"/>
  <c r="D47" i="2" s="1"/>
  <c r="G43" i="2"/>
  <c r="F43" i="2"/>
  <c r="E43" i="2"/>
  <c r="B43" i="2"/>
  <c r="C43" i="2"/>
  <c r="G39" i="2"/>
  <c r="F39" i="2"/>
  <c r="E39" i="2"/>
  <c r="D36" i="2"/>
  <c r="D39" i="2" s="1"/>
  <c r="G34" i="2"/>
  <c r="F34" i="2"/>
  <c r="E34" i="2"/>
  <c r="B34" i="2"/>
  <c r="D30" i="2"/>
  <c r="D34" i="2" s="1"/>
  <c r="G28" i="2"/>
  <c r="F28" i="2"/>
  <c r="E28" i="2"/>
  <c r="B28" i="2"/>
  <c r="C28" i="2"/>
  <c r="C22" i="2"/>
  <c r="D22" i="2" s="1"/>
  <c r="G20" i="2"/>
  <c r="F20" i="2"/>
  <c r="E20" i="2"/>
  <c r="B20" i="2"/>
  <c r="C19" i="2"/>
  <c r="D19" i="2" s="1"/>
  <c r="C18" i="2"/>
  <c r="D18" i="2" s="1"/>
  <c r="B16" i="2"/>
  <c r="D11" i="2"/>
  <c r="D10" i="2"/>
  <c r="G8" i="2"/>
  <c r="G212" i="2" s="1"/>
  <c r="F8" i="2"/>
  <c r="E8" i="2"/>
  <c r="B8" i="2"/>
  <c r="C3" i="2"/>
  <c r="D3" i="2" s="1"/>
  <c r="F212" i="2" l="1"/>
  <c r="F212" i="1"/>
  <c r="B212" i="2"/>
  <c r="B212" i="1"/>
  <c r="G315" i="1"/>
  <c r="G316" i="1" s="1"/>
  <c r="G315" i="2"/>
  <c r="G316" i="2" s="1"/>
  <c r="D120" i="2"/>
  <c r="D16" i="1"/>
  <c r="F316" i="1"/>
  <c r="D97" i="1"/>
  <c r="D100" i="1" s="1"/>
  <c r="C152" i="1"/>
  <c r="D171" i="1"/>
  <c r="D174" i="1" s="1"/>
  <c r="D24" i="2"/>
  <c r="D28" i="2" s="1"/>
  <c r="C95" i="2"/>
  <c r="C100" i="2"/>
  <c r="D128" i="2"/>
  <c r="F316" i="2"/>
  <c r="B316" i="2"/>
  <c r="C81" i="1"/>
  <c r="C81" i="2"/>
  <c r="C120" i="2"/>
  <c r="C128" i="2"/>
  <c r="D20" i="1"/>
  <c r="D41" i="2"/>
  <c r="D43" i="2" s="1"/>
  <c r="D16" i="2"/>
  <c r="D88" i="2"/>
  <c r="B316" i="1"/>
  <c r="C77" i="2"/>
  <c r="D36" i="1"/>
  <c r="D39" i="1" s="1"/>
  <c r="D192" i="1"/>
  <c r="C28" i="1"/>
  <c r="C34" i="1"/>
  <c r="C43" i="1"/>
  <c r="C61" i="2"/>
  <c r="C16" i="2"/>
  <c r="D65" i="2"/>
  <c r="D69" i="2" s="1"/>
  <c r="D112" i="1"/>
  <c r="D116" i="1" s="1"/>
  <c r="D158" i="1"/>
  <c r="D161" i="1" s="1"/>
  <c r="D113" i="2"/>
  <c r="D116" i="2" s="1"/>
  <c r="C8" i="2"/>
  <c r="C88" i="2"/>
  <c r="D140" i="1"/>
  <c r="D143" i="1" s="1"/>
  <c r="C169" i="2"/>
  <c r="E316" i="2"/>
  <c r="C69" i="1"/>
  <c r="D73" i="1"/>
  <c r="D77" i="1" s="1"/>
  <c r="E316" i="1"/>
  <c r="C269" i="2"/>
  <c r="C269" i="1"/>
  <c r="D20" i="2"/>
  <c r="C16" i="1"/>
  <c r="D8" i="2"/>
  <c r="C34" i="2"/>
  <c r="C161" i="2"/>
  <c r="D192" i="2"/>
  <c r="D216" i="2"/>
  <c r="D269" i="2" s="1"/>
  <c r="C20" i="2"/>
  <c r="C39" i="2"/>
  <c r="D139" i="2"/>
  <c r="D143" i="2" s="1"/>
  <c r="C152" i="2"/>
  <c r="D315" i="2"/>
  <c r="C8" i="1"/>
  <c r="C61" i="1"/>
  <c r="C169" i="1"/>
  <c r="C315" i="1"/>
  <c r="C20" i="1"/>
  <c r="C95" i="1"/>
  <c r="D128" i="1"/>
  <c r="C315" i="2"/>
  <c r="D83" i="1"/>
  <c r="D88" i="1" s="1"/>
  <c r="C88" i="1"/>
  <c r="D123" i="2"/>
  <c r="D124" i="2" s="1"/>
  <c r="D118" i="1"/>
  <c r="D120" i="1" s="1"/>
  <c r="C120" i="1"/>
  <c r="C128" i="1"/>
  <c r="D122" i="1"/>
  <c r="D124" i="1" s="1"/>
  <c r="D8" i="1"/>
  <c r="D215" i="1"/>
  <c r="D269" i="1" s="1"/>
  <c r="D272" i="1"/>
  <c r="D315" i="1" s="1"/>
  <c r="C212" i="2" l="1"/>
  <c r="D212" i="2"/>
  <c r="D212" i="1"/>
  <c r="C212" i="1"/>
  <c r="F317" i="1"/>
  <c r="E317" i="1"/>
  <c r="F317" i="2"/>
  <c r="B317" i="1"/>
  <c r="B317" i="2"/>
  <c r="C316" i="2"/>
  <c r="E317" i="2"/>
  <c r="G317" i="2"/>
  <c r="D316" i="2"/>
  <c r="C316" i="1"/>
  <c r="G317" i="1"/>
  <c r="D316" i="1"/>
  <c r="D317" i="2" l="1"/>
  <c r="C317" i="2"/>
  <c r="C317" i="1"/>
  <c r="D317" i="1"/>
</calcChain>
</file>

<file path=xl/sharedStrings.xml><?xml version="1.0" encoding="utf-8"?>
<sst xmlns="http://schemas.openxmlformats.org/spreadsheetml/2006/main" count="559" uniqueCount="468">
  <si>
    <t>Produzione potenziale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</si>
  <si>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</si>
  <si>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</si>
  <si>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</si>
  <si>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</si>
  <si>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</si>
  <si>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</si>
  <si>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</si>
  <si>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</si>
  <si>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</si>
  <si>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</si>
  <si>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</si>
  <si>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</si>
  <si>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</si>
  <si>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</si>
  <si>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</si>
  <si>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</si>
  <si>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</si>
  <si>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</si>
  <si>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</si>
  <si>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</si>
  <si>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</si>
  <si>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</si>
  <si>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</si>
  <si>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</si>
  <si>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</si>
  <si>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</si>
  <si>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</si>
  <si>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</si>
  <si>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</si>
  <si>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</si>
  <si>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</si>
  <si>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</si>
  <si>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</si>
  <si>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</si>
  <si>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</si>
  <si>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</si>
  <si>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</si>
  <si>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</si>
  <si>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</si>
  <si>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</si>
  <si>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</si>
  <si>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</si>
  <si>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</si>
  <si>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</si>
  <si>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</si>
  <si>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</si>
  <si>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</si>
  <si>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</si>
  <si>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</si>
  <si>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</si>
  <si>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</si>
  <si>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</si>
  <si>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</si>
  <si>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</si>
  <si>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</si>
  <si>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</si>
  <si>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</si>
  <si>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</si>
  <si>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</si>
  <si>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</si>
  <si>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</si>
  <si>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>Alto Adige Merlot rosato</t>
  </si>
  <si>
    <t>Alto Adige Merlot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</si>
  <si>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</si>
  <si>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</si>
  <si>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</si>
  <si>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</si>
  <si>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</si>
  <si>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</si>
  <si>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</si>
  <si>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</si>
  <si>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</si>
  <si>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</si>
  <si>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</si>
  <si>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</si>
  <si>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</si>
  <si>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</si>
  <si>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</si>
  <si>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</si>
  <si>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</si>
  <si>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</si>
  <si>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</si>
  <si>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</si>
  <si>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</si>
  <si>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</si>
  <si>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</si>
  <si>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</si>
  <si>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</si>
  <si>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</si>
  <si>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</si>
  <si>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</si>
  <si>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</si>
  <si>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</si>
  <si>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</si>
  <si>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</si>
  <si>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</si>
  <si>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</si>
  <si>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</si>
  <si>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</si>
  <si>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</si>
  <si>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</si>
  <si>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</si>
  <si>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</si>
  <si>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</si>
  <si>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</si>
  <si>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</si>
  <si>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</si>
  <si>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</si>
  <si>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</si>
  <si>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</si>
  <si>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</si>
  <si>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</si>
  <si>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</si>
  <si>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</si>
  <si>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</si>
  <si>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</si>
  <si>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</si>
  <si>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</si>
  <si>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</si>
  <si>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</si>
  <si>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</si>
  <si>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</si>
  <si>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</si>
  <si>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</si>
  <si>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</si>
  <si>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</si>
  <si>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</si>
  <si>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</si>
  <si>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</si>
  <si>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</si>
  <si>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</si>
  <si>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</si>
  <si>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</si>
  <si>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</si>
  <si>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</si>
  <si>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</si>
  <si>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</si>
  <si>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</si>
  <si>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</si>
  <si>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</si>
  <si>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</si>
  <si>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</si>
  <si>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</si>
  <si>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</si>
  <si>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</si>
  <si>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</si>
  <si>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</si>
  <si>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</si>
  <si>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</si>
  <si>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</si>
  <si>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</si>
  <si>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</si>
  <si>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</si>
  <si>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</si>
  <si>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</si>
  <si>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</si>
  <si>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</si>
  <si>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</si>
  <si>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</si>
  <si>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</si>
  <si>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</si>
  <si>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</si>
  <si>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</si>
  <si>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</si>
  <si>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</si>
  <si>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</si>
  <si>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</si>
  <si>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</si>
  <si>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</si>
  <si>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</si>
  <si>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</si>
  <si>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</si>
  <si>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</si>
  <si>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</si>
  <si>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</si>
  <si>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</si>
  <si>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</si>
  <si>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</si>
  <si>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</si>
  <si>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</si>
  <si>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</si>
  <si>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</si>
  <si>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</si>
  <si>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</si>
  <si>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</si>
  <si>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</si>
  <si>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</si>
  <si>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</si>
  <si>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</si>
  <si>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</si>
  <si>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</si>
  <si>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</si>
  <si>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</si>
  <si>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</si>
  <si>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</si>
  <si>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</si>
  <si>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</si>
  <si>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</si>
  <si>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</si>
  <si>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</si>
  <si>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</si>
  <si>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</si>
  <si>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</si>
  <si>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</si>
  <si>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</si>
  <si>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</si>
  <si>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</si>
  <si>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</si>
  <si>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</si>
  <si>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</si>
  <si>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</si>
  <si>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</si>
  <si>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</si>
  <si>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</si>
  <si>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</si>
  <si>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</si>
  <si>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</si>
  <si>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</si>
  <si>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</si>
  <si>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</si>
  <si>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</si>
  <si>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</si>
  <si>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</si>
  <si>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</si>
  <si>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</si>
  <si>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</si>
  <si>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</si>
  <si>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</si>
  <si>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</si>
  <si>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</si>
  <si>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</si>
  <si>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</si>
  <si>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</si>
  <si>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</si>
  <si>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</si>
  <si>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</si>
  <si>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</si>
  <si>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</si>
  <si>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</si>
  <si>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</si>
  <si>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</si>
  <si>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</si>
  <si>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</si>
  <si>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</si>
  <si>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</si>
  <si>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</si>
  <si>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</si>
  <si>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</si>
  <si>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</si>
  <si>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</si>
  <si>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</si>
  <si>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</si>
  <si>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</si>
  <si>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</si>
  <si>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</si>
  <si>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</si>
  <si>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</si>
  <si>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</si>
  <si>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</si>
  <si>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</si>
  <si>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</si>
  <si>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</si>
  <si>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</si>
  <si>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</si>
  <si>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</si>
  <si>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</si>
  <si>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</si>
  <si>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</si>
  <si>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</si>
  <si>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</si>
  <si>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</si>
  <si>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</si>
  <si>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</si>
  <si>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</si>
  <si>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</si>
  <si>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</si>
  <si>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</si>
  <si>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</si>
  <si>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</si>
  <si>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</si>
  <si>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</si>
  <si>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</si>
  <si>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</si>
  <si>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</si>
  <si>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</si>
  <si>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</si>
  <si>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</si>
  <si>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</si>
  <si>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</si>
  <si>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</si>
  <si>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</si>
  <si>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</si>
  <si>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</si>
  <si>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</si>
  <si>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</si>
  <si>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</si>
  <si>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</si>
  <si>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</si>
  <si>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</si>
  <si>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</si>
  <si>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</si>
  <si>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</si>
  <si>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</si>
  <si>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</si>
  <si>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</si>
  <si>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</si>
  <si>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</si>
  <si>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</si>
  <si>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</si>
  <si>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</si>
  <si>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</si>
  <si>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</si>
  <si>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</si>
  <si>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</si>
  <si>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</si>
  <si>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</si>
  <si>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</si>
  <si>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</si>
  <si>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</si>
  <si>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</si>
  <si>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</si>
  <si>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</si>
  <si>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</si>
  <si>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</si>
  <si>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</si>
  <si>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</si>
  <si>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</si>
  <si>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</si>
  <si>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</si>
  <si>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</si>
  <si>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</si>
  <si>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</si>
  <si>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</si>
  <si>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</si>
  <si>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</si>
  <si>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</si>
  <si>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</si>
  <si>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</si>
  <si>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</si>
  <si>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</si>
  <si>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</si>
  <si>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</si>
  <si>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</si>
  <si>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</si>
  <si>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</si>
  <si>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</si>
  <si>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</si>
  <si>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</si>
  <si>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</si>
  <si>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</si>
  <si>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</si>
  <si>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</si>
  <si>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</si>
  <si>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</si>
  <si>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</si>
  <si>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</si>
  <si>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</si>
  <si>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</si>
  <si>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</si>
  <si>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</si>
  <si>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</si>
  <si>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</si>
  <si>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</si>
  <si>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</si>
  <si>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</si>
  <si>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</si>
  <si>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</si>
  <si>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</si>
  <si>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</si>
  <si>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</si>
  <si>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</si>
  <si>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</si>
  <si>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</si>
  <si>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</si>
  <si>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</si>
  <si>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</si>
  <si>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</si>
  <si>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</si>
  <si>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</si>
  <si>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</si>
  <si>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</si>
  <si>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</si>
  <si>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Alto Adige Terlano senza nome di vitigno</t>
  </si>
  <si>
    <t>Weinberg Dolomiten Goldmuskateller frizzante</t>
  </si>
  <si>
    <t>Weinberg Dolomiten Portugieser rosé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</si>
  <si>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</si>
  <si>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</si>
  <si>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</si>
  <si>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</si>
  <si>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</si>
  <si>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</si>
  <si>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</si>
  <si>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</si>
  <si>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</si>
  <si>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</si>
  <si>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</si>
  <si>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</si>
  <si>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</si>
  <si>
    <t>Alto Adige Pinot Bianco passito</t>
  </si>
  <si>
    <t>Alto Adige Riesling riserva</t>
  </si>
  <si>
    <t>Alto Adige Terlano Chardonnay classico riserva</t>
  </si>
  <si>
    <t>Alto Adige Terlano senza nome di vitigno classico riserva</t>
  </si>
  <si>
    <t>Alto Adige Terlano Pinot Bianco classico riserva</t>
  </si>
  <si>
    <t>Alto Adige Valle Venosta Pinot Bianco riserva</t>
  </si>
  <si>
    <t>Alto Adige Valle Venosta Traminer Aromatico vendemmia tardiva</t>
  </si>
  <si>
    <t>Vigneti delle Dolomiti Moscato Giallo spumante</t>
  </si>
  <si>
    <t>Vigneti delle Dolomiti rosso frizzante</t>
  </si>
  <si>
    <t>Weinberg Dolomiten Carmenère</t>
  </si>
  <si>
    <t>Vigneti delle Dolomiti Riesling</t>
  </si>
  <si>
    <t>Weinberg Dolomiten Riesling</t>
  </si>
  <si>
    <t>Weinberg Dolomiten rot frizzante</t>
  </si>
  <si>
    <t>Vigneti delle Dolomiti Carmenère</t>
  </si>
  <si>
    <t>Alto Adige Terlano Pinot Grigio</t>
  </si>
  <si>
    <t>Südtirol Vinschgau Weißburgunder riserva</t>
  </si>
  <si>
    <t>Südtirol Vinschgau Gewürztraminer vendemmia tardiva</t>
  </si>
  <si>
    <t>Südtirol Terlaner Chardonnay klassisch riserva</t>
  </si>
  <si>
    <t>Südtirol Terlaner ohne Rebsortenbezeichnung klassisch riserva</t>
  </si>
  <si>
    <t>Weinberg Dolomiten Goldmuskateller spumante</t>
  </si>
  <si>
    <t>Alto Adige Moscato Giallo riserva</t>
  </si>
  <si>
    <t>Alto Adige bianco</t>
  </si>
  <si>
    <t>Südtiroler Riesling riserva</t>
  </si>
  <si>
    <t>Südtiroler Weißburgunder passito</t>
  </si>
  <si>
    <t>Südtirol Terlaner Weißburgunder klassisch riserva</t>
  </si>
  <si>
    <t>Südtiroler Goldmuskateller riserva</t>
  </si>
  <si>
    <t>Weinberg Dolomiten Petit Verdot</t>
  </si>
  <si>
    <t>Vigneti delle Dolomiti Petit Verdot</t>
  </si>
  <si>
    <t>Südtiroler Ruländer vendemmia tardiva</t>
  </si>
  <si>
    <t>Alto Adige Pinot Grigio vendemmia tardiva</t>
  </si>
  <si>
    <t>Alto Adige spumante rosato</t>
  </si>
  <si>
    <t>Südtiroler Sekt rosé</t>
  </si>
  <si>
    <t>Südtirol Weiß</t>
  </si>
  <si>
    <t>Alto Adige Terlano senza nome di vitigno riserva</t>
  </si>
  <si>
    <t>Südtirol Terlaner ohne Rebsortenbezeichnung riserva</t>
  </si>
  <si>
    <t>Alto Adige Valle Isarco Riesling riserva</t>
  </si>
  <si>
    <t>Südtirol Eisacktaler Riesling riserva</t>
  </si>
  <si>
    <t>Südtirol Eisacktaler Gewürztraminer riserva</t>
  </si>
  <si>
    <t>Alto Adige Valle Isarco Traminer Aromatico riserva</t>
  </si>
  <si>
    <t>Südtirol Eisacktaler Veltliner vendemmia tardiva</t>
  </si>
  <si>
    <t>Südtirol Eisacktaler Veltliner riserva</t>
  </si>
  <si>
    <t>Alto Adige Valle Isarco Veltliner riserva</t>
  </si>
  <si>
    <t>Alto Adige Valle Isarco Veltliner vendemmia tardiva</t>
  </si>
  <si>
    <t>Weinberg Dolomiten Malvasier</t>
  </si>
  <si>
    <t>Vigneti delle Dolomiti Malvasia</t>
  </si>
  <si>
    <t>Vigneti delle Dolomiti Schiava rosato</t>
  </si>
  <si>
    <t>Weinberg Dolomiten Vernatsch rosé</t>
  </si>
  <si>
    <t>Alto Adige Terlano Sauvignon vendemmia tardiva</t>
  </si>
  <si>
    <t>Mitterberg Syrah rosè</t>
  </si>
  <si>
    <t>Mitterberg Syrah rosato</t>
  </si>
  <si>
    <t>Weinberg Dolomiten weiß frizzante</t>
  </si>
  <si>
    <t>Vigneti delle Dolomiti bianco frizzante</t>
  </si>
  <si>
    <t>Alto Adige Valle Isarco Pinot Grigio riserva</t>
  </si>
  <si>
    <t>Südtirol Eisacktaler Ruländer riserva</t>
  </si>
  <si>
    <t>Mitterberg Riesling italico</t>
  </si>
  <si>
    <t>Mitterberg Welschriesling</t>
  </si>
  <si>
    <t xml:space="preserve">Alto Adige Santa Maddalena </t>
  </si>
  <si>
    <t>effektiv produzierte Menge 2023</t>
  </si>
  <si>
    <t>März 2024</t>
  </si>
  <si>
    <t>marzo 2024</t>
  </si>
  <si>
    <t>produzione effettiva 2023</t>
  </si>
  <si>
    <t xml:space="preserve">Alto Adige Terlano Riesling riserva classico </t>
  </si>
  <si>
    <t>Südtirol Terlaner Riesling klassisch riserva</t>
  </si>
  <si>
    <t>Etschtaler weiß</t>
  </si>
  <si>
    <t>Etschtaler Chardonnay</t>
  </si>
  <si>
    <t>Etschtaler Ruländer</t>
  </si>
  <si>
    <t>Valdadige bianco</t>
  </si>
  <si>
    <t>Valdadige Pinot Grigio</t>
  </si>
  <si>
    <t>Valdadige Chardonnay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</si>
</sst>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Border="1"/>
    <xf numFmtId="0" fontId="2" fillId="0" borderId="6" xfId="0" applyFont="1" applyBorder="1"/>
    <xf numFmtId="0" fontId="3" fillId="0" borderId="0" xfId="0" applyFont="1"/>
    <xf numFmtId="0" fontId="3" fillId="0" borderId="0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4" fontId="2" fillId="0" borderId="9" xfId="0" applyNumberFormat="1" applyFont="1" applyBorder="1"/>
    <xf numFmtId="3" fontId="2" fillId="0" borderId="9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0" xfId="0" applyFont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7" xfId="0" applyNumberFormat="1" applyFont="1" applyFill="1" applyBorder="1"/>
    <xf numFmtId="4" fontId="4" fillId="0" borderId="0" xfId="0" applyNumberFormat="1" applyFont="1" applyBorder="1"/>
    <xf numFmtId="4" fontId="4" fillId="0" borderId="0" xfId="0" applyNumberFormat="1" applyFont="1"/>
    <xf numFmtId="3" fontId="4" fillId="0" borderId="7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7" xfId="0" applyNumberFormat="1" applyFont="1" applyBorder="1"/>
    <xf numFmtId="0" fontId="5" fillId="0" borderId="0" xfId="0" applyFont="1" applyFill="1"/>
    <xf numFmtId="4" fontId="3" fillId="0" borderId="0" xfId="0" applyNumberFormat="1" applyFont="1"/>
    <xf numFmtId="3" fontId="3" fillId="0" borderId="0" xfId="0" applyNumberFormat="1" applyFont="1" applyFill="1" applyBorder="1"/>
    <xf numFmtId="3" fontId="3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2" fontId="2" fillId="0" borderId="0" xfId="0" applyNumberFormat="1" applyFont="1"/>
    <xf numFmtId="3" fontId="2" fillId="0" borderId="0" xfId="0" applyNumberFormat="1" applyFont="1" applyFill="1"/>
    <xf numFmtId="4" fontId="3" fillId="0" borderId="7" xfId="0" applyNumberFormat="1" applyFont="1" applyFill="1" applyBorder="1"/>
    <xf numFmtId="0" fontId="2" fillId="0" borderId="6" xfId="0" applyFont="1" applyFill="1" applyBorder="1" applyProtection="1">
      <protection locked="0"/>
    </xf>
    <xf numFmtId="0" fontId="2" fillId="0" borderId="8" xfId="0" applyFont="1" applyFill="1" applyBorder="1"/>
    <xf numFmtId="0" fontId="2" fillId="0" borderId="3" xfId="0" applyFont="1" applyFill="1" applyBorder="1"/>
    <xf numFmtId="49" fontId="3" fillId="0" borderId="6" xfId="0" applyNumberFormat="1" applyFont="1" applyBorder="1" applyAlignment="1">
      <alignment horizontal="left"/>
    </xf>
    <xf numFmtId="0" fontId="3" fillId="0" borderId="0" xfId="0" applyFont="1" applyFill="1"/>
    <xf numFmtId="1" fontId="4" fillId="0" borderId="0" xfId="0" applyNumberFormat="1" applyFont="1"/>
    <xf numFmtId="4" fontId="2" fillId="0" borderId="0" xfId="0" applyNumberFormat="1" applyFont="1" applyFill="1"/>
    <xf numFmtId="0" fontId="3" fillId="0" borderId="7" xfId="0" applyFont="1" applyBorder="1"/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3" fontId="2" fillId="0" borderId="7" xfId="0" applyNumberFormat="1" applyFont="1" applyBorder="1"/>
    <xf numFmtId="165" fontId="3" fillId="0" borderId="0" xfId="0" applyNumberFormat="1" applyFont="1" applyFill="1"/>
    <xf numFmtId="4" fontId="3" fillId="0" borderId="0" xfId="0" applyNumberFormat="1" applyFont="1" applyFill="1"/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/>
    <xf numFmtId="4" fontId="2" fillId="0" borderId="0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Fill="1" applyBorder="1" applyProtection="1">
      <protection locked="0"/>
    </xf>
    <xf numFmtId="3" fontId="3" fillId="0" borderId="0" xfId="0" applyNumberFormat="1" applyFont="1" applyFill="1"/>
    <xf numFmtId="1" fontId="2" fillId="0" borderId="0" xfId="0" applyNumberFormat="1" applyFont="1"/>
    <xf numFmtId="3" fontId="3" fillId="0" borderId="0" xfId="0" applyNumberFormat="1" applyFont="1" applyFill="1" applyProtection="1">
      <protection locked="0"/>
    </xf>
    <xf numFmtId="4" fontId="3" fillId="0" borderId="3" xfId="0" applyNumberFormat="1" applyFont="1" applyFill="1" applyBorder="1"/>
    <xf numFmtId="3" fontId="3" fillId="0" borderId="4" xfId="0" applyNumberFormat="1" applyFont="1" applyBorder="1"/>
    <xf numFmtId="164" fontId="3" fillId="0" borderId="0" xfId="0" applyNumberFormat="1" applyFont="1" applyFill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6"/>
  <sheetViews>
    <sheetView tabSelected="1" zoomScale="120" zoomScaleNormal="120" workbookViewId="0">
      <pane ySplit="2" topLeftCell="A49" activePane="bottomLeft" state="frozen"/>
      <selection activeCell="A300" sqref="A300"/>
      <selection pane="bottomLeft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80" t="s">
        <v>206</v>
      </c>
      <c r="D1" s="80"/>
      <c r="E1" s="4"/>
      <c r="F1" s="80" t="s">
        <v>456</v>
      </c>
      <c r="G1" s="80"/>
    </row>
    <row r="2" spans="1:7" ht="48" customHeight="1" x14ac:dyDescent="0.2">
      <c r="A2" s="5" t="s">
        <v>207</v>
      </c>
      <c r="B2" s="6" t="s">
        <v>208</v>
      </c>
      <c r="C2" s="7" t="s">
        <v>209</v>
      </c>
      <c r="D2" s="8" t="s">
        <v>210</v>
      </c>
      <c r="E2" s="6" t="s">
        <v>211</v>
      </c>
      <c r="F2" s="7" t="s">
        <v>209</v>
      </c>
      <c r="G2" s="7" t="s">
        <v>210</v>
      </c>
    </row>
    <row r="3" spans="1:7" s="34" customFormat="1" x14ac:dyDescent="0.2">
      <c r="A3" s="9" t="s">
        <v>215</v>
      </c>
      <c r="B3" s="44">
        <v>78.77</v>
      </c>
      <c r="C3" s="45">
        <f>B3*125</f>
        <v>9846.25</v>
      </c>
      <c r="D3" s="46">
        <f>C3*70/100</f>
        <v>6892.375</v>
      </c>
      <c r="E3" s="44">
        <v>18.940000000000001</v>
      </c>
      <c r="F3" s="50">
        <v>1559</v>
      </c>
      <c r="G3" s="50">
        <v>1074</v>
      </c>
    </row>
    <row r="4" spans="1:7" s="34" customFormat="1" x14ac:dyDescent="0.2">
      <c r="A4" s="9" t="s">
        <v>376</v>
      </c>
      <c r="B4" s="10">
        <v>0</v>
      </c>
      <c r="C4" s="45">
        <v>0</v>
      </c>
      <c r="D4" s="46">
        <v>0</v>
      </c>
      <c r="E4" s="44">
        <v>7.63</v>
      </c>
      <c r="F4" s="50">
        <v>629</v>
      </c>
      <c r="G4" s="50">
        <v>440</v>
      </c>
    </row>
    <row r="5" spans="1:7" s="34" customFormat="1" x14ac:dyDescent="0.2">
      <c r="A5" s="9" t="s">
        <v>212</v>
      </c>
      <c r="B5" s="10">
        <v>0</v>
      </c>
      <c r="C5" s="45">
        <v>0</v>
      </c>
      <c r="D5" s="46">
        <v>0</v>
      </c>
      <c r="E5" s="44">
        <v>15.69</v>
      </c>
      <c r="F5" s="50">
        <v>1303</v>
      </c>
      <c r="G5" s="50">
        <v>799</v>
      </c>
    </row>
    <row r="6" spans="1:7" s="34" customFormat="1" x14ac:dyDescent="0.2">
      <c r="A6" s="9" t="s">
        <v>213</v>
      </c>
      <c r="B6" s="10">
        <v>0</v>
      </c>
      <c r="C6" s="45">
        <v>0</v>
      </c>
      <c r="D6" s="46">
        <v>0</v>
      </c>
      <c r="E6" s="44">
        <v>0</v>
      </c>
      <c r="F6" s="50">
        <v>0</v>
      </c>
      <c r="G6" s="50">
        <v>0</v>
      </c>
    </row>
    <row r="7" spans="1:7" s="34" customFormat="1" x14ac:dyDescent="0.2">
      <c r="A7" s="9" t="s">
        <v>214</v>
      </c>
      <c r="B7" s="10">
        <v>0</v>
      </c>
      <c r="C7" s="45">
        <v>0</v>
      </c>
      <c r="D7" s="46">
        <v>0</v>
      </c>
      <c r="E7" s="44">
        <v>4.68</v>
      </c>
      <c r="F7" s="50">
        <v>391</v>
      </c>
      <c r="G7" s="50">
        <v>272</v>
      </c>
    </row>
    <row r="8" spans="1:7" s="34" customFormat="1" x14ac:dyDescent="0.2">
      <c r="A8" s="11" t="s">
        <v>215</v>
      </c>
      <c r="B8" s="20">
        <f t="shared" ref="B8:F8" si="0">SUM(B3:B7)</f>
        <v>78.77</v>
      </c>
      <c r="C8" s="21">
        <f t="shared" si="0"/>
        <v>9846.25</v>
      </c>
      <c r="D8" s="47">
        <f t="shared" si="0"/>
        <v>6892.375</v>
      </c>
      <c r="E8" s="71">
        <f t="shared" si="0"/>
        <v>46.94</v>
      </c>
      <c r="F8" s="72">
        <f t="shared" si="0"/>
        <v>3882</v>
      </c>
      <c r="G8" s="72">
        <f>SUM(G3:G7)</f>
        <v>2585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216</v>
      </c>
      <c r="B10" s="44">
        <v>3.2</v>
      </c>
      <c r="C10" s="45">
        <f>B10*140</f>
        <v>448</v>
      </c>
      <c r="D10" s="46">
        <f>C10*70/100</f>
        <v>313.60000000000002</v>
      </c>
      <c r="E10" s="44">
        <v>61.34</v>
      </c>
      <c r="F10" s="50">
        <v>7173</v>
      </c>
      <c r="G10" s="50">
        <v>4646</v>
      </c>
    </row>
    <row r="11" spans="1:7" s="34" customFormat="1" x14ac:dyDescent="0.2">
      <c r="A11" s="9" t="s">
        <v>219</v>
      </c>
      <c r="B11" s="44">
        <v>239.57</v>
      </c>
      <c r="C11" s="45">
        <f>B11*140</f>
        <v>33539.799999999996</v>
      </c>
      <c r="D11" s="46">
        <f>C11*70/100</f>
        <v>23477.859999999997</v>
      </c>
      <c r="E11" s="44">
        <v>46.24</v>
      </c>
      <c r="F11" s="50">
        <v>5258</v>
      </c>
      <c r="G11" s="50">
        <v>3786</v>
      </c>
    </row>
    <row r="12" spans="1:7" s="34" customFormat="1" x14ac:dyDescent="0.2">
      <c r="A12" s="9" t="s">
        <v>217</v>
      </c>
      <c r="B12" s="10">
        <v>0</v>
      </c>
      <c r="C12" s="45">
        <v>0</v>
      </c>
      <c r="D12" s="46">
        <v>0</v>
      </c>
      <c r="E12" s="44">
        <v>82.59</v>
      </c>
      <c r="F12" s="50">
        <v>9669</v>
      </c>
      <c r="G12" s="50">
        <v>6583</v>
      </c>
    </row>
    <row r="13" spans="1:7" s="34" customFormat="1" x14ac:dyDescent="0.2">
      <c r="A13" s="9" t="s">
        <v>220</v>
      </c>
      <c r="B13" s="10">
        <v>0</v>
      </c>
      <c r="C13" s="45">
        <v>0</v>
      </c>
      <c r="D13" s="46">
        <v>0</v>
      </c>
      <c r="E13" s="44">
        <v>3.03</v>
      </c>
      <c r="F13" s="50">
        <v>380</v>
      </c>
      <c r="G13" s="50">
        <v>263</v>
      </c>
    </row>
    <row r="14" spans="1:7" s="34" customFormat="1" x14ac:dyDescent="0.2">
      <c r="A14" s="9" t="s">
        <v>221</v>
      </c>
      <c r="B14" s="10">
        <v>0</v>
      </c>
      <c r="C14" s="45">
        <v>0</v>
      </c>
      <c r="D14" s="46">
        <v>0</v>
      </c>
      <c r="E14" s="44">
        <v>38.46</v>
      </c>
      <c r="F14" s="50">
        <v>4470</v>
      </c>
      <c r="G14" s="50">
        <v>3158</v>
      </c>
    </row>
    <row r="15" spans="1:7" s="34" customFormat="1" x14ac:dyDescent="0.2">
      <c r="A15" s="9" t="s">
        <v>222</v>
      </c>
      <c r="B15" s="10">
        <v>0</v>
      </c>
      <c r="C15" s="45">
        <v>0</v>
      </c>
      <c r="D15" s="46">
        <v>0</v>
      </c>
      <c r="E15" s="44">
        <v>7.81</v>
      </c>
      <c r="F15" s="50">
        <v>876</v>
      </c>
      <c r="G15" s="50">
        <v>610</v>
      </c>
    </row>
    <row r="16" spans="1:7" s="34" customFormat="1" x14ac:dyDescent="0.2">
      <c r="A16" s="11" t="s">
        <v>218</v>
      </c>
      <c r="B16" s="20">
        <f t="shared" ref="B16:D16" si="1">SUM(B10:B15)</f>
        <v>242.76999999999998</v>
      </c>
      <c r="C16" s="21">
        <f t="shared" si="1"/>
        <v>33987.799999999996</v>
      </c>
      <c r="D16" s="47">
        <f t="shared" si="1"/>
        <v>23791.459999999995</v>
      </c>
      <c r="E16" s="20">
        <f t="shared" ref="E16:F16" si="2">SUM(E10:E15)</f>
        <v>239.47000000000003</v>
      </c>
      <c r="F16" s="21">
        <f t="shared" si="2"/>
        <v>27826</v>
      </c>
      <c r="G16" s="21">
        <f>SUM(G10:G15)</f>
        <v>19046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223</v>
      </c>
      <c r="B18" s="44">
        <v>48.94</v>
      </c>
      <c r="C18" s="45">
        <f>B18*125</f>
        <v>6117.5</v>
      </c>
      <c r="D18" s="46">
        <f>C18*70/100</f>
        <v>4282.25</v>
      </c>
      <c r="E18" s="44">
        <v>47.66</v>
      </c>
      <c r="F18" s="50">
        <v>5169</v>
      </c>
      <c r="G18" s="50">
        <v>3574</v>
      </c>
    </row>
    <row r="19" spans="1:7" s="34" customFormat="1" x14ac:dyDescent="0.2">
      <c r="A19" s="9" t="s">
        <v>224</v>
      </c>
      <c r="B19" s="44">
        <v>88.3</v>
      </c>
      <c r="C19" s="45">
        <f>B19*125</f>
        <v>11037.5</v>
      </c>
      <c r="D19" s="46">
        <f>C19*70/100</f>
        <v>7726.25</v>
      </c>
      <c r="E19" s="44">
        <v>75.58</v>
      </c>
      <c r="F19" s="50">
        <v>7981</v>
      </c>
      <c r="G19" s="50">
        <v>5611</v>
      </c>
    </row>
    <row r="20" spans="1:7" s="34" customFormat="1" x14ac:dyDescent="0.2">
      <c r="A20" s="11" t="s">
        <v>249</v>
      </c>
      <c r="B20" s="20">
        <f t="shared" ref="B20:F20" si="3">SUM(B18:B19)</f>
        <v>137.24</v>
      </c>
      <c r="C20" s="21">
        <f t="shared" si="3"/>
        <v>17155</v>
      </c>
      <c r="D20" s="47">
        <f t="shared" si="3"/>
        <v>12008.5</v>
      </c>
      <c r="E20" s="71">
        <f t="shared" si="3"/>
        <v>123.24</v>
      </c>
      <c r="F20" s="72">
        <f t="shared" si="3"/>
        <v>13150</v>
      </c>
      <c r="G20" s="21">
        <f>SUM(G18:G19)</f>
        <v>9185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225</v>
      </c>
      <c r="B22" s="60">
        <v>0</v>
      </c>
      <c r="C22" s="21">
        <f>B22*130</f>
        <v>0</v>
      </c>
      <c r="D22" s="47">
        <f>C22*70/100</f>
        <v>0</v>
      </c>
      <c r="E22" s="60">
        <v>0.45</v>
      </c>
      <c r="F22" s="52">
        <v>58.8</v>
      </c>
      <c r="G22" s="49">
        <v>41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226</v>
      </c>
      <c r="B24" s="10">
        <v>417.46</v>
      </c>
      <c r="C24" s="45">
        <f>B24*130</f>
        <v>54269.799999999996</v>
      </c>
      <c r="D24" s="46">
        <f>C24*70/100</f>
        <v>37988.859999999993</v>
      </c>
      <c r="E24" s="44">
        <v>427.99</v>
      </c>
      <c r="F24" s="50">
        <v>41721</v>
      </c>
      <c r="G24" s="50">
        <v>28627</v>
      </c>
    </row>
    <row r="25" spans="1:7" s="34" customFormat="1" x14ac:dyDescent="0.2">
      <c r="A25" s="12" t="s">
        <v>227</v>
      </c>
      <c r="B25" s="10">
        <v>0</v>
      </c>
      <c r="C25" s="45">
        <v>0</v>
      </c>
      <c r="D25" s="46">
        <v>0</v>
      </c>
      <c r="E25" s="44">
        <v>0</v>
      </c>
      <c r="F25" s="50">
        <v>0</v>
      </c>
      <c r="G25" s="50">
        <v>0</v>
      </c>
    </row>
    <row r="26" spans="1:7" s="34" customFormat="1" x14ac:dyDescent="0.2">
      <c r="A26" s="9" t="s">
        <v>228</v>
      </c>
      <c r="B26" s="10">
        <v>0</v>
      </c>
      <c r="C26" s="45">
        <v>0</v>
      </c>
      <c r="D26" s="46">
        <v>0</v>
      </c>
      <c r="E26" s="44">
        <v>86.47</v>
      </c>
      <c r="F26" s="50">
        <v>7034</v>
      </c>
      <c r="G26" s="50">
        <v>4868</v>
      </c>
    </row>
    <row r="27" spans="1:7" s="34" customFormat="1" x14ac:dyDescent="0.2">
      <c r="A27" s="9" t="s">
        <v>247</v>
      </c>
      <c r="B27" s="10">
        <v>0</v>
      </c>
      <c r="C27" s="45">
        <v>0</v>
      </c>
      <c r="D27" s="46">
        <v>0</v>
      </c>
      <c r="E27" s="44">
        <v>21.76</v>
      </c>
      <c r="F27" s="50">
        <v>2016</v>
      </c>
      <c r="G27" s="50">
        <v>1599</v>
      </c>
    </row>
    <row r="28" spans="1:7" s="34" customFormat="1" x14ac:dyDescent="0.2">
      <c r="A28" s="11" t="s">
        <v>229</v>
      </c>
      <c r="B28" s="20">
        <f t="shared" ref="B28:F28" si="4">SUM(B24:B27)</f>
        <v>417.46</v>
      </c>
      <c r="C28" s="21">
        <f t="shared" si="4"/>
        <v>54269.799999999996</v>
      </c>
      <c r="D28" s="47">
        <f t="shared" si="4"/>
        <v>37988.859999999993</v>
      </c>
      <c r="E28" s="20">
        <f t="shared" si="4"/>
        <v>536.22</v>
      </c>
      <c r="F28" s="21">
        <f t="shared" si="4"/>
        <v>50771</v>
      </c>
      <c r="G28" s="21">
        <f>SUM(G24:G27)</f>
        <v>35094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276</v>
      </c>
      <c r="B30" s="44">
        <v>563.29999999999995</v>
      </c>
      <c r="C30" s="45">
        <f>B30*120</f>
        <v>67596</v>
      </c>
      <c r="D30" s="46">
        <f>C30*70/100</f>
        <v>47317.2</v>
      </c>
      <c r="E30" s="44">
        <v>538.05999999999995</v>
      </c>
      <c r="F30" s="50">
        <v>43404</v>
      </c>
      <c r="G30" s="50">
        <v>30286</v>
      </c>
    </row>
    <row r="31" spans="1:7" s="34" customFormat="1" x14ac:dyDescent="0.2">
      <c r="A31" s="9" t="s">
        <v>277</v>
      </c>
      <c r="B31" s="10">
        <v>0</v>
      </c>
      <c r="C31" s="45">
        <v>0</v>
      </c>
      <c r="D31" s="46">
        <v>0</v>
      </c>
      <c r="E31" s="44">
        <v>2.42</v>
      </c>
      <c r="F31" s="50">
        <v>133</v>
      </c>
      <c r="G31" s="50">
        <v>56</v>
      </c>
    </row>
    <row r="32" spans="1:7" s="34" customFormat="1" x14ac:dyDescent="0.2">
      <c r="A32" s="9" t="s">
        <v>278</v>
      </c>
      <c r="B32" s="10">
        <v>0</v>
      </c>
      <c r="C32" s="45">
        <v>0</v>
      </c>
      <c r="D32" s="46">
        <v>0</v>
      </c>
      <c r="E32" s="44">
        <v>19.100000000000001</v>
      </c>
      <c r="F32" s="50">
        <v>1837</v>
      </c>
      <c r="G32" s="50">
        <v>1271</v>
      </c>
    </row>
    <row r="33" spans="1:7" s="34" customFormat="1" x14ac:dyDescent="0.2">
      <c r="A33" s="9" t="s">
        <v>279</v>
      </c>
      <c r="B33" s="10">
        <v>0</v>
      </c>
      <c r="C33" s="45">
        <v>0</v>
      </c>
      <c r="D33" s="46">
        <v>0</v>
      </c>
      <c r="E33" s="44">
        <v>4.67</v>
      </c>
      <c r="F33" s="50">
        <v>290</v>
      </c>
      <c r="G33" s="50">
        <v>184</v>
      </c>
    </row>
    <row r="34" spans="1:7" s="34" customFormat="1" x14ac:dyDescent="0.2">
      <c r="A34" s="11" t="s">
        <v>280</v>
      </c>
      <c r="B34" s="20">
        <f t="shared" ref="B34:D34" si="5">SUM(B30:B33)</f>
        <v>563.29999999999995</v>
      </c>
      <c r="C34" s="21">
        <f t="shared" si="5"/>
        <v>67596</v>
      </c>
      <c r="D34" s="47">
        <f t="shared" si="5"/>
        <v>47317.2</v>
      </c>
      <c r="E34" s="20">
        <f>SUM(E30:E33)</f>
        <v>564.24999999999989</v>
      </c>
      <c r="F34" s="21">
        <f>SUM(F30:F33)</f>
        <v>45664</v>
      </c>
      <c r="G34" s="21">
        <f>SUM(G30:G33)</f>
        <v>31797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250</v>
      </c>
      <c r="B36" s="44">
        <v>97.06</v>
      </c>
      <c r="C36" s="45">
        <f>B36*100</f>
        <v>9706</v>
      </c>
      <c r="D36" s="46">
        <f>C36*70/100</f>
        <v>6794.2</v>
      </c>
      <c r="E36" s="44">
        <v>87.96</v>
      </c>
      <c r="F36" s="50">
        <v>7676</v>
      </c>
      <c r="G36" s="50">
        <v>5327</v>
      </c>
    </row>
    <row r="37" spans="1:7" s="34" customFormat="1" x14ac:dyDescent="0.2">
      <c r="A37" s="9" t="s">
        <v>251</v>
      </c>
      <c r="B37" s="10">
        <v>0</v>
      </c>
      <c r="C37" s="45">
        <v>0</v>
      </c>
      <c r="D37" s="46">
        <v>0</v>
      </c>
      <c r="E37" s="44">
        <v>1.44</v>
      </c>
      <c r="F37" s="50">
        <v>96</v>
      </c>
      <c r="G37" s="50">
        <v>32</v>
      </c>
    </row>
    <row r="38" spans="1:7" s="34" customFormat="1" x14ac:dyDescent="0.2">
      <c r="A38" s="9" t="s">
        <v>424</v>
      </c>
      <c r="B38" s="10">
        <v>0</v>
      </c>
      <c r="C38" s="45">
        <v>0</v>
      </c>
      <c r="D38" s="46">
        <v>0</v>
      </c>
      <c r="E38" s="44">
        <v>1</v>
      </c>
      <c r="F38" s="50">
        <v>99</v>
      </c>
      <c r="G38" s="50">
        <v>69</v>
      </c>
    </row>
    <row r="39" spans="1:7" s="34" customFormat="1" x14ac:dyDescent="0.2">
      <c r="A39" s="54" t="s">
        <v>252</v>
      </c>
      <c r="B39" s="48">
        <f>B36</f>
        <v>97.06</v>
      </c>
      <c r="C39" s="62">
        <f>C36</f>
        <v>9706</v>
      </c>
      <c r="D39" s="63">
        <f>D36</f>
        <v>6794.2</v>
      </c>
      <c r="E39" s="73">
        <f>SUM(E36:E38)</f>
        <v>90.399999999999991</v>
      </c>
      <c r="F39" s="62">
        <f>SUM(F36:F38)</f>
        <v>7871</v>
      </c>
      <c r="G39" s="62">
        <f>SUM(G36:G38)</f>
        <v>5428</v>
      </c>
    </row>
    <row r="40" spans="1:7" s="34" customFormat="1" x14ac:dyDescent="0.2">
      <c r="A40" s="54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230</v>
      </c>
      <c r="B41" s="10">
        <v>20.94</v>
      </c>
      <c r="C41" s="45">
        <f>B41*120</f>
        <v>2512.8000000000002</v>
      </c>
      <c r="D41" s="46">
        <f>C41*70/100</f>
        <v>1758.96</v>
      </c>
      <c r="E41" s="44">
        <v>27.58</v>
      </c>
      <c r="F41" s="50">
        <v>2297</v>
      </c>
      <c r="G41" s="50">
        <v>1567</v>
      </c>
    </row>
    <row r="42" spans="1:7" s="34" customFormat="1" x14ac:dyDescent="0.2">
      <c r="A42" s="9" t="s">
        <v>231</v>
      </c>
      <c r="B42" s="10">
        <v>0</v>
      </c>
      <c r="C42" s="45">
        <v>0</v>
      </c>
      <c r="D42" s="46">
        <v>0</v>
      </c>
      <c r="E42" s="44">
        <v>2.12</v>
      </c>
      <c r="F42" s="50">
        <v>236</v>
      </c>
      <c r="G42" s="50">
        <v>165</v>
      </c>
    </row>
    <row r="43" spans="1:7" s="34" customFormat="1" x14ac:dyDescent="0.2">
      <c r="A43" s="11" t="s">
        <v>230</v>
      </c>
      <c r="B43" s="48">
        <f t="shared" ref="B43:F43" si="6">SUM(B41:B42)</f>
        <v>20.94</v>
      </c>
      <c r="C43" s="49">
        <f t="shared" si="6"/>
        <v>2512.8000000000002</v>
      </c>
      <c r="D43" s="64">
        <f t="shared" si="6"/>
        <v>1758.96</v>
      </c>
      <c r="E43" s="71">
        <f t="shared" si="6"/>
        <v>29.7</v>
      </c>
      <c r="F43" s="21">
        <f t="shared" si="6"/>
        <v>2533</v>
      </c>
      <c r="G43" s="21">
        <f>SUM(G41:G42)</f>
        <v>1732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232</v>
      </c>
      <c r="B45" s="44">
        <v>71.48</v>
      </c>
      <c r="C45" s="45">
        <f>B45*130</f>
        <v>9292.4</v>
      </c>
      <c r="D45" s="46">
        <f>C45*70/100</f>
        <v>6504.68</v>
      </c>
      <c r="E45" s="13">
        <v>97.59</v>
      </c>
      <c r="F45" s="45">
        <v>9817</v>
      </c>
      <c r="G45" s="50">
        <v>6821</v>
      </c>
    </row>
    <row r="46" spans="1:7" s="34" customFormat="1" x14ac:dyDescent="0.2">
      <c r="A46" s="9" t="s">
        <v>377</v>
      </c>
      <c r="B46" s="10">
        <v>0</v>
      </c>
      <c r="C46" s="45">
        <v>0</v>
      </c>
      <c r="D46" s="46">
        <v>0</v>
      </c>
      <c r="E46" s="44">
        <v>0</v>
      </c>
      <c r="F46" s="50">
        <v>0</v>
      </c>
      <c r="G46" s="50">
        <v>0</v>
      </c>
    </row>
    <row r="47" spans="1:7" s="34" customFormat="1" x14ac:dyDescent="0.2">
      <c r="A47" s="11" t="s">
        <v>232</v>
      </c>
      <c r="B47" s="48">
        <f t="shared" ref="B47:G47" si="7">SUM(B45:B46)</f>
        <v>71.48</v>
      </c>
      <c r="C47" s="21">
        <f t="shared" si="7"/>
        <v>9292.4</v>
      </c>
      <c r="D47" s="47">
        <f t="shared" si="7"/>
        <v>6504.68</v>
      </c>
      <c r="E47" s="48">
        <f t="shared" si="7"/>
        <v>97.59</v>
      </c>
      <c r="F47" s="49">
        <f t="shared" si="7"/>
        <v>9817</v>
      </c>
      <c r="G47" s="49">
        <f t="shared" si="7"/>
        <v>6821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233</v>
      </c>
      <c r="B49" s="44">
        <v>19.41</v>
      </c>
      <c r="C49" s="45">
        <f>B49*130</f>
        <v>2523.3000000000002</v>
      </c>
      <c r="D49" s="46">
        <f>C49*70/100</f>
        <v>1766.31</v>
      </c>
      <c r="E49" s="44">
        <v>45.78</v>
      </c>
      <c r="F49" s="50">
        <v>3991</v>
      </c>
      <c r="G49" s="50">
        <v>2756</v>
      </c>
    </row>
    <row r="50" spans="1:7" s="34" customFormat="1" x14ac:dyDescent="0.2">
      <c r="A50" s="9" t="s">
        <v>421</v>
      </c>
      <c r="B50" s="10">
        <v>0</v>
      </c>
      <c r="C50" s="45">
        <v>0</v>
      </c>
      <c r="D50" s="46">
        <v>0</v>
      </c>
      <c r="E50" s="44">
        <v>2.02</v>
      </c>
      <c r="F50" s="50">
        <v>90</v>
      </c>
      <c r="G50" s="50">
        <v>62</v>
      </c>
    </row>
    <row r="51" spans="1:7" s="34" customFormat="1" x14ac:dyDescent="0.2">
      <c r="A51" s="11" t="s">
        <v>233</v>
      </c>
      <c r="B51" s="20">
        <f>SUM(B49:B50)</f>
        <v>19.41</v>
      </c>
      <c r="C51" s="21">
        <f t="shared" ref="C51:D51" si="8">SUM(C49:C50)</f>
        <v>2523.3000000000002</v>
      </c>
      <c r="D51" s="47">
        <f t="shared" si="8"/>
        <v>1766.31</v>
      </c>
      <c r="E51" s="48">
        <f t="shared" ref="E51:G51" si="9">SUM(E49:E50)</f>
        <v>47.800000000000004</v>
      </c>
      <c r="F51" s="49">
        <f t="shared" si="9"/>
        <v>4081</v>
      </c>
      <c r="G51" s="49">
        <f t="shared" si="9"/>
        <v>2818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255</v>
      </c>
      <c r="B53" s="44">
        <v>498.2</v>
      </c>
      <c r="C53" s="45">
        <f>B53*130</f>
        <v>64766</v>
      </c>
      <c r="D53" s="46">
        <f>C53*70/100</f>
        <v>45336.2</v>
      </c>
      <c r="E53" s="44">
        <v>624.17999999999995</v>
      </c>
      <c r="F53" s="50">
        <v>70668</v>
      </c>
      <c r="G53" s="50">
        <v>49739</v>
      </c>
    </row>
    <row r="54" spans="1:7" s="18" customFormat="1" x14ac:dyDescent="0.2">
      <c r="A54" s="9" t="s">
        <v>256</v>
      </c>
      <c r="B54" s="10">
        <v>0</v>
      </c>
      <c r="C54" s="45">
        <v>0</v>
      </c>
      <c r="D54" s="46">
        <v>0</v>
      </c>
      <c r="E54" s="44">
        <v>21.37</v>
      </c>
      <c r="F54" s="50">
        <v>1966</v>
      </c>
      <c r="G54" s="50">
        <v>1371</v>
      </c>
    </row>
    <row r="55" spans="1:7" s="34" customFormat="1" x14ac:dyDescent="0.2">
      <c r="A55" s="9" t="s">
        <v>427</v>
      </c>
      <c r="B55" s="10">
        <v>0</v>
      </c>
      <c r="C55" s="45">
        <v>0</v>
      </c>
      <c r="D55" s="46">
        <v>0</v>
      </c>
      <c r="E55" s="44">
        <v>0</v>
      </c>
      <c r="F55" s="50">
        <v>0</v>
      </c>
      <c r="G55" s="50">
        <v>0</v>
      </c>
    </row>
    <row r="56" spans="1:7" s="34" customFormat="1" x14ac:dyDescent="0.2">
      <c r="A56" s="11" t="s">
        <v>255</v>
      </c>
      <c r="B56" s="48">
        <f>B53</f>
        <v>498.2</v>
      </c>
      <c r="C56" s="49">
        <f>C53</f>
        <v>64766</v>
      </c>
      <c r="D56" s="64">
        <f>D53</f>
        <v>45336.2</v>
      </c>
      <c r="E56" s="20">
        <f>SUM(E53:E55)</f>
        <v>645.54999999999995</v>
      </c>
      <c r="F56" s="21">
        <f>SUM(F53:F55)</f>
        <v>72634</v>
      </c>
      <c r="G56" s="21">
        <f>SUM(G53:G55)</f>
        <v>51110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234</v>
      </c>
      <c r="B58" s="44">
        <v>226.43</v>
      </c>
      <c r="C58" s="45">
        <f>B58*130</f>
        <v>29435.9</v>
      </c>
      <c r="D58" s="46">
        <f>C58*70/100</f>
        <v>20605.13</v>
      </c>
      <c r="E58" s="44">
        <v>305.22000000000003</v>
      </c>
      <c r="F58" s="50">
        <v>28521</v>
      </c>
      <c r="G58" s="50">
        <v>19807</v>
      </c>
    </row>
    <row r="59" spans="1:7" s="34" customFormat="1" x14ac:dyDescent="0.2">
      <c r="A59" s="9" t="s">
        <v>235</v>
      </c>
      <c r="B59" s="10">
        <v>0</v>
      </c>
      <c r="C59" s="45">
        <v>0</v>
      </c>
      <c r="D59" s="46">
        <v>0</v>
      </c>
      <c r="E59" s="44">
        <v>0.21</v>
      </c>
      <c r="F59" s="50">
        <v>21</v>
      </c>
      <c r="G59" s="50">
        <v>6</v>
      </c>
    </row>
    <row r="60" spans="1:7" s="34" customFormat="1" x14ac:dyDescent="0.2">
      <c r="A60" s="9" t="s">
        <v>236</v>
      </c>
      <c r="B60" s="10">
        <v>0</v>
      </c>
      <c r="C60" s="45">
        <v>0</v>
      </c>
      <c r="D60" s="46">
        <v>0</v>
      </c>
      <c r="E60" s="44">
        <v>73.03</v>
      </c>
      <c r="F60" s="50">
        <v>6292</v>
      </c>
      <c r="G60" s="50">
        <v>4363</v>
      </c>
    </row>
    <row r="61" spans="1:7" s="34" customFormat="1" x14ac:dyDescent="0.2">
      <c r="A61" s="11" t="s">
        <v>237</v>
      </c>
      <c r="B61" s="20">
        <f>B58</f>
        <v>226.43</v>
      </c>
      <c r="C61" s="21">
        <f>C58</f>
        <v>29435.9</v>
      </c>
      <c r="D61" s="47">
        <f>D58</f>
        <v>20605.13</v>
      </c>
      <c r="E61" s="20">
        <f>SUM(E58:E60)</f>
        <v>378.46000000000004</v>
      </c>
      <c r="F61" s="21">
        <f>SUM(F58:F60)</f>
        <v>34834</v>
      </c>
      <c r="G61" s="21">
        <f>SUM(G58:G60)</f>
        <v>24176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18" customFormat="1" x14ac:dyDescent="0.2">
      <c r="A63" s="11" t="s">
        <v>238</v>
      </c>
      <c r="B63" s="48">
        <v>0.4</v>
      </c>
      <c r="C63" s="21">
        <f>B63*130</f>
        <v>52</v>
      </c>
      <c r="D63" s="47">
        <f>C63*70/100</f>
        <v>36.4</v>
      </c>
      <c r="E63" s="48">
        <v>1.05</v>
      </c>
      <c r="F63" s="49">
        <v>103</v>
      </c>
      <c r="G63" s="49">
        <v>137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260</v>
      </c>
      <c r="B65" s="44">
        <v>259.58999999999997</v>
      </c>
      <c r="C65" s="45">
        <f>B65*130</f>
        <v>33746.699999999997</v>
      </c>
      <c r="D65" s="46">
        <f>C65*70/100</f>
        <v>23622.69</v>
      </c>
      <c r="E65" s="44">
        <v>416.63</v>
      </c>
      <c r="F65" s="50">
        <v>39235</v>
      </c>
      <c r="G65" s="50">
        <v>27296</v>
      </c>
    </row>
    <row r="66" spans="1:7" s="34" customFormat="1" x14ac:dyDescent="0.2">
      <c r="A66" s="9" t="s">
        <v>422</v>
      </c>
      <c r="B66" s="44">
        <v>0</v>
      </c>
      <c r="C66" s="45">
        <v>0</v>
      </c>
      <c r="D66" s="46">
        <v>0</v>
      </c>
      <c r="E66" s="44">
        <v>0</v>
      </c>
      <c r="F66" s="50">
        <v>0</v>
      </c>
      <c r="G66" s="50">
        <v>0</v>
      </c>
    </row>
    <row r="67" spans="1:7" s="34" customFormat="1" x14ac:dyDescent="0.2">
      <c r="A67" s="9" t="s">
        <v>258</v>
      </c>
      <c r="B67" s="10">
        <v>0</v>
      </c>
      <c r="C67" s="45">
        <v>0</v>
      </c>
      <c r="D67" s="46">
        <v>0</v>
      </c>
      <c r="E67" s="44">
        <v>41.67</v>
      </c>
      <c r="F67" s="50">
        <v>3801</v>
      </c>
      <c r="G67" s="50">
        <v>2616</v>
      </c>
    </row>
    <row r="68" spans="1:7" s="34" customFormat="1" x14ac:dyDescent="0.2">
      <c r="A68" s="9" t="s">
        <v>259</v>
      </c>
      <c r="B68" s="10">
        <v>0</v>
      </c>
      <c r="C68" s="45">
        <v>0</v>
      </c>
      <c r="D68" s="46">
        <v>0</v>
      </c>
      <c r="E68" s="44">
        <v>10.6</v>
      </c>
      <c r="F68" s="50">
        <v>1077</v>
      </c>
      <c r="G68" s="50">
        <v>747</v>
      </c>
    </row>
    <row r="69" spans="1:7" s="34" customFormat="1" x14ac:dyDescent="0.2">
      <c r="A69" s="11" t="s">
        <v>260</v>
      </c>
      <c r="B69" s="20">
        <f>B65</f>
        <v>259.58999999999997</v>
      </c>
      <c r="C69" s="21">
        <f>C65</f>
        <v>33746.699999999997</v>
      </c>
      <c r="D69" s="47">
        <f>D65</f>
        <v>23622.69</v>
      </c>
      <c r="E69" s="20">
        <f>SUM(E65:E68)</f>
        <v>468.90000000000003</v>
      </c>
      <c r="F69" s="21">
        <f>SUM(F65:F68)</f>
        <v>44113</v>
      </c>
      <c r="G69" s="21">
        <f>SUM(G65:G68)</f>
        <v>30659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380</v>
      </c>
      <c r="B71" s="48">
        <v>0</v>
      </c>
      <c r="C71" s="21">
        <f>B71*130</f>
        <v>0</v>
      </c>
      <c r="D71" s="47">
        <f>C71*70/100</f>
        <v>0</v>
      </c>
      <c r="E71" s="48">
        <v>0</v>
      </c>
      <c r="F71" s="49">
        <v>0</v>
      </c>
      <c r="G71" s="52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262</v>
      </c>
      <c r="B73" s="44">
        <v>531.5</v>
      </c>
      <c r="C73" s="45">
        <f>B73*120</f>
        <v>63780</v>
      </c>
      <c r="D73" s="46">
        <f>C73*70/100</f>
        <v>44646</v>
      </c>
      <c r="E73" s="44">
        <v>128.25</v>
      </c>
      <c r="F73" s="50">
        <v>11017</v>
      </c>
      <c r="G73" s="50">
        <v>7614</v>
      </c>
    </row>
    <row r="74" spans="1:7" s="34" customFormat="1" x14ac:dyDescent="0.2">
      <c r="A74" s="9" t="s">
        <v>263</v>
      </c>
      <c r="B74" s="10">
        <v>0</v>
      </c>
      <c r="C74" s="45">
        <v>0</v>
      </c>
      <c r="D74" s="46">
        <v>0</v>
      </c>
      <c r="E74" s="44">
        <v>352.51</v>
      </c>
      <c r="F74" s="50">
        <v>27948</v>
      </c>
      <c r="G74" s="50">
        <v>19024</v>
      </c>
    </row>
    <row r="75" spans="1:7" s="34" customFormat="1" x14ac:dyDescent="0.2">
      <c r="A75" s="9" t="s">
        <v>267</v>
      </c>
      <c r="B75" s="10">
        <v>0</v>
      </c>
      <c r="C75" s="45">
        <v>0</v>
      </c>
      <c r="D75" s="46">
        <v>0</v>
      </c>
      <c r="E75" s="44">
        <v>9.31</v>
      </c>
      <c r="F75" s="50">
        <v>676</v>
      </c>
      <c r="G75" s="50">
        <v>726</v>
      </c>
    </row>
    <row r="76" spans="1:7" s="43" customFormat="1" x14ac:dyDescent="0.2">
      <c r="A76" s="9" t="s">
        <v>264</v>
      </c>
      <c r="B76" s="10">
        <v>0</v>
      </c>
      <c r="C76" s="45">
        <v>0</v>
      </c>
      <c r="D76" s="46">
        <v>0</v>
      </c>
      <c r="E76" s="66">
        <v>14.72</v>
      </c>
      <c r="F76" s="74">
        <v>1290</v>
      </c>
      <c r="G76" s="50">
        <v>871</v>
      </c>
    </row>
    <row r="77" spans="1:7" s="34" customFormat="1" x14ac:dyDescent="0.2">
      <c r="A77" s="11" t="s">
        <v>265</v>
      </c>
      <c r="B77" s="20">
        <f>B73</f>
        <v>531.5</v>
      </c>
      <c r="C77" s="21">
        <f>C73</f>
        <v>63780</v>
      </c>
      <c r="D77" s="47">
        <f>D73</f>
        <v>44646</v>
      </c>
      <c r="E77" s="20">
        <f>SUM(E73:E76)</f>
        <v>504.79</v>
      </c>
      <c r="F77" s="21">
        <f>SUM(F73:F76)</f>
        <v>40931</v>
      </c>
      <c r="G77" s="21">
        <f>SUM(G73:G76)</f>
        <v>28235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239</v>
      </c>
      <c r="B79" s="44">
        <v>164.09</v>
      </c>
      <c r="C79" s="45">
        <f>B79*110</f>
        <v>18049.900000000001</v>
      </c>
      <c r="D79" s="46">
        <f>C79*70/100</f>
        <v>12634.93</v>
      </c>
      <c r="E79" s="44">
        <v>12.52</v>
      </c>
      <c r="F79" s="50">
        <v>779</v>
      </c>
      <c r="G79" s="50">
        <v>532</v>
      </c>
    </row>
    <row r="80" spans="1:7" s="34" customFormat="1" x14ac:dyDescent="0.2">
      <c r="A80" s="9" t="s">
        <v>240</v>
      </c>
      <c r="B80" s="14">
        <v>0</v>
      </c>
      <c r="C80" s="14">
        <v>0</v>
      </c>
      <c r="D80" s="61">
        <v>0</v>
      </c>
      <c r="E80" s="44">
        <v>134.12</v>
      </c>
      <c r="F80" s="50">
        <v>9375</v>
      </c>
      <c r="G80" s="50">
        <v>6432</v>
      </c>
    </row>
    <row r="81" spans="1:7" s="34" customFormat="1" x14ac:dyDescent="0.2">
      <c r="A81" s="11" t="s">
        <v>239</v>
      </c>
      <c r="B81" s="20">
        <f>SUM(B79:B80)</f>
        <v>164.09</v>
      </c>
      <c r="C81" s="21">
        <f>C79</f>
        <v>18049.900000000001</v>
      </c>
      <c r="D81" s="47">
        <f>D79</f>
        <v>12634.93</v>
      </c>
      <c r="E81" s="20">
        <f>SUM(E79:E80)</f>
        <v>146.64000000000001</v>
      </c>
      <c r="F81" s="21">
        <f>SUM(F79:F80)</f>
        <v>10154</v>
      </c>
      <c r="G81" s="21">
        <f>SUM(G79:G80)</f>
        <v>6964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241</v>
      </c>
      <c r="B83" s="44">
        <v>530.73</v>
      </c>
      <c r="C83" s="45">
        <f>B83*140</f>
        <v>74302.2</v>
      </c>
      <c r="D83" s="46">
        <f>C83*70/100</f>
        <v>52011.54</v>
      </c>
      <c r="E83" s="44">
        <v>129.88</v>
      </c>
      <c r="F83" s="50">
        <v>13577</v>
      </c>
      <c r="G83" s="50">
        <v>9455</v>
      </c>
    </row>
    <row r="84" spans="1:7" s="34" customFormat="1" x14ac:dyDescent="0.2">
      <c r="A84" s="9" t="s">
        <v>242</v>
      </c>
      <c r="B84" s="10">
        <v>0</v>
      </c>
      <c r="C84" s="45">
        <v>0</v>
      </c>
      <c r="D84" s="46">
        <v>0</v>
      </c>
      <c r="E84" s="44">
        <v>4.1399999999999997</v>
      </c>
      <c r="F84" s="50">
        <v>438</v>
      </c>
      <c r="G84" s="50">
        <v>306</v>
      </c>
    </row>
    <row r="85" spans="1:7" s="34" customFormat="1" x14ac:dyDescent="0.2">
      <c r="A85" s="9" t="s">
        <v>243</v>
      </c>
      <c r="B85" s="10">
        <v>0</v>
      </c>
      <c r="C85" s="45">
        <v>0</v>
      </c>
      <c r="D85" s="46">
        <v>0</v>
      </c>
      <c r="E85" s="44">
        <v>233.07</v>
      </c>
      <c r="F85" s="50">
        <v>22582</v>
      </c>
      <c r="G85" s="50">
        <v>15569</v>
      </c>
    </row>
    <row r="86" spans="1:7" s="34" customFormat="1" x14ac:dyDescent="0.2">
      <c r="A86" s="9" t="s">
        <v>244</v>
      </c>
      <c r="B86" s="10">
        <v>0</v>
      </c>
      <c r="C86" s="45">
        <v>0</v>
      </c>
      <c r="D86" s="46">
        <v>0</v>
      </c>
      <c r="E86" s="44">
        <v>106.43</v>
      </c>
      <c r="F86" s="50">
        <v>10299</v>
      </c>
      <c r="G86" s="50">
        <v>7369</v>
      </c>
    </row>
    <row r="87" spans="1:7" s="34" customFormat="1" x14ac:dyDescent="0.2">
      <c r="A87" s="9" t="s">
        <v>268</v>
      </c>
      <c r="B87" s="10">
        <v>0</v>
      </c>
      <c r="C87" s="45">
        <v>0</v>
      </c>
      <c r="D87" s="46">
        <v>0</v>
      </c>
      <c r="E87" s="44">
        <v>28.87</v>
      </c>
      <c r="F87" s="50">
        <v>3063</v>
      </c>
      <c r="G87" s="50">
        <v>2125</v>
      </c>
    </row>
    <row r="88" spans="1:7" s="34" customFormat="1" x14ac:dyDescent="0.2">
      <c r="A88" s="11" t="s">
        <v>241</v>
      </c>
      <c r="B88" s="20">
        <f t="shared" ref="B88:F88" si="10">SUM(B83:B87)</f>
        <v>530.73</v>
      </c>
      <c r="C88" s="21">
        <f t="shared" si="10"/>
        <v>74302.2</v>
      </c>
      <c r="D88" s="47">
        <f t="shared" si="10"/>
        <v>52011.54</v>
      </c>
      <c r="E88" s="20">
        <f t="shared" si="10"/>
        <v>502.39</v>
      </c>
      <c r="F88" s="21">
        <f t="shared" si="10"/>
        <v>49959</v>
      </c>
      <c r="G88" s="21">
        <f>SUM(G83:G87)</f>
        <v>34824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283</v>
      </c>
      <c r="B90" s="48">
        <v>0.1419</v>
      </c>
      <c r="C90" s="21">
        <f>B90*110</f>
        <v>15.609</v>
      </c>
      <c r="D90" s="47">
        <f>C90*70/100</f>
        <v>10.926300000000001</v>
      </c>
      <c r="E90" s="48">
        <v>0</v>
      </c>
      <c r="F90" s="49">
        <v>0</v>
      </c>
      <c r="G90" s="49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246</v>
      </c>
      <c r="B92" s="44">
        <v>195.28</v>
      </c>
      <c r="C92" s="45">
        <f>B92*130</f>
        <v>25386.400000000001</v>
      </c>
      <c r="D92" s="46">
        <f>C92*70/100</f>
        <v>17770.48</v>
      </c>
      <c r="E92" s="44">
        <v>40.29</v>
      </c>
      <c r="F92" s="50">
        <v>3337</v>
      </c>
      <c r="G92" s="50">
        <v>2440</v>
      </c>
    </row>
    <row r="93" spans="1:7" s="34" customFormat="1" x14ac:dyDescent="0.2">
      <c r="A93" s="9" t="s">
        <v>245</v>
      </c>
      <c r="B93" s="10">
        <v>0</v>
      </c>
      <c r="C93" s="45">
        <v>0</v>
      </c>
      <c r="D93" s="46">
        <v>0</v>
      </c>
      <c r="E93" s="44">
        <v>130.01</v>
      </c>
      <c r="F93" s="50">
        <v>9874</v>
      </c>
      <c r="G93" s="50">
        <v>6699</v>
      </c>
    </row>
    <row r="94" spans="1:7" s="34" customFormat="1" x14ac:dyDescent="0.2">
      <c r="A94" s="9" t="s">
        <v>269</v>
      </c>
      <c r="B94" s="10">
        <v>0</v>
      </c>
      <c r="C94" s="45">
        <v>0</v>
      </c>
      <c r="D94" s="46">
        <v>0</v>
      </c>
      <c r="E94" s="44">
        <v>3.73</v>
      </c>
      <c r="F94" s="50">
        <v>341</v>
      </c>
      <c r="G94" s="50">
        <v>233</v>
      </c>
    </row>
    <row r="95" spans="1:7" s="34" customFormat="1" x14ac:dyDescent="0.2">
      <c r="A95" s="11" t="s">
        <v>246</v>
      </c>
      <c r="B95" s="20">
        <f>B92</f>
        <v>195.28</v>
      </c>
      <c r="C95" s="21">
        <f>C92</f>
        <v>25386.400000000001</v>
      </c>
      <c r="D95" s="47">
        <f>D92</f>
        <v>17770.48</v>
      </c>
      <c r="E95" s="20">
        <f>SUM(E92:E94)</f>
        <v>174.02999999999997</v>
      </c>
      <c r="F95" s="21">
        <f>SUM(F92:F94)</f>
        <v>13552</v>
      </c>
      <c r="G95" s="21">
        <f>SUM(G92:G94)</f>
        <v>9372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286</v>
      </c>
      <c r="B97" s="44">
        <v>6.99</v>
      </c>
      <c r="C97" s="45">
        <f>B97*60</f>
        <v>419.40000000000003</v>
      </c>
      <c r="D97" s="46">
        <f>C97*70/100</f>
        <v>293.58000000000004</v>
      </c>
      <c r="E97" s="44">
        <v>3.53</v>
      </c>
      <c r="F97" s="50">
        <v>175</v>
      </c>
      <c r="G97" s="50">
        <v>101</v>
      </c>
    </row>
    <row r="98" spans="1:7" s="34" customFormat="1" x14ac:dyDescent="0.2">
      <c r="A98" s="9" t="s">
        <v>284</v>
      </c>
      <c r="B98" s="10">
        <v>0</v>
      </c>
      <c r="C98" s="45">
        <v>0</v>
      </c>
      <c r="D98" s="46">
        <v>0</v>
      </c>
      <c r="E98" s="44">
        <v>0.48670000000000002</v>
      </c>
      <c r="F98" s="50">
        <v>24</v>
      </c>
      <c r="G98" s="50">
        <v>8</v>
      </c>
    </row>
    <row r="99" spans="1:7" s="34" customFormat="1" x14ac:dyDescent="0.2">
      <c r="A99" s="9" t="s">
        <v>285</v>
      </c>
      <c r="B99" s="10">
        <v>0</v>
      </c>
      <c r="C99" s="45">
        <v>0</v>
      </c>
      <c r="D99" s="46">
        <v>0</v>
      </c>
      <c r="E99" s="44">
        <v>2.3199999999999998</v>
      </c>
      <c r="F99" s="50">
        <v>78</v>
      </c>
      <c r="G99" s="50">
        <v>42</v>
      </c>
    </row>
    <row r="100" spans="1:7" s="34" customFormat="1" x14ac:dyDescent="0.2">
      <c r="A100" s="11" t="s">
        <v>286</v>
      </c>
      <c r="B100" s="20">
        <f>B97</f>
        <v>6.99</v>
      </c>
      <c r="C100" s="21">
        <f>C97</f>
        <v>419.40000000000003</v>
      </c>
      <c r="D100" s="47">
        <f>D97</f>
        <v>293.58000000000004</v>
      </c>
      <c r="E100" s="20">
        <f>SUM(E97:E99)</f>
        <v>6.3367000000000004</v>
      </c>
      <c r="F100" s="21">
        <f>SUM(F97:F99)</f>
        <v>277</v>
      </c>
      <c r="G100" s="21">
        <f>SUM(G97:G99)</f>
        <v>151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287</v>
      </c>
      <c r="B102" s="48">
        <v>22.82</v>
      </c>
      <c r="C102" s="21">
        <f>B102*140</f>
        <v>3194.8</v>
      </c>
      <c r="D102" s="47">
        <f>C102*70/100</f>
        <v>2236.36</v>
      </c>
      <c r="E102" s="48">
        <v>54.65</v>
      </c>
      <c r="F102" s="49">
        <v>5651</v>
      </c>
      <c r="G102" s="49">
        <v>3926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1"/>
    </row>
    <row r="104" spans="1:7" s="34" customFormat="1" x14ac:dyDescent="0.2">
      <c r="A104" s="11" t="s">
        <v>288</v>
      </c>
      <c r="B104" s="48">
        <v>0.47</v>
      </c>
      <c r="C104" s="21">
        <f>B104*140</f>
        <v>65.8</v>
      </c>
      <c r="D104" s="47">
        <f>C104*70/100</f>
        <v>46.06</v>
      </c>
      <c r="E104" s="48">
        <v>6.09</v>
      </c>
      <c r="F104" s="49">
        <v>760</v>
      </c>
      <c r="G104" s="49">
        <v>528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395</v>
      </c>
      <c r="B106" s="10">
        <v>0</v>
      </c>
      <c r="C106" s="45">
        <v>0</v>
      </c>
      <c r="D106" s="46">
        <v>0</v>
      </c>
      <c r="E106" s="44">
        <v>0</v>
      </c>
      <c r="F106" s="50">
        <v>0</v>
      </c>
      <c r="G106" s="50">
        <v>0</v>
      </c>
    </row>
    <row r="107" spans="1:7" s="34" customFormat="1" x14ac:dyDescent="0.2">
      <c r="A107" s="9" t="s">
        <v>305</v>
      </c>
      <c r="B107" s="10">
        <v>0</v>
      </c>
      <c r="C107" s="45">
        <v>0</v>
      </c>
      <c r="D107" s="46">
        <v>0</v>
      </c>
      <c r="E107" s="44">
        <v>0.25</v>
      </c>
      <c r="F107" s="50">
        <v>21</v>
      </c>
      <c r="G107" s="50">
        <v>14</v>
      </c>
    </row>
    <row r="108" spans="1:7" s="34" customFormat="1" x14ac:dyDescent="0.2">
      <c r="A108" s="9" t="s">
        <v>433</v>
      </c>
      <c r="B108" s="10">
        <v>0</v>
      </c>
      <c r="C108" s="45">
        <v>0</v>
      </c>
      <c r="D108" s="46">
        <v>0</v>
      </c>
      <c r="E108" s="44">
        <v>0.42</v>
      </c>
      <c r="F108" s="50">
        <v>35</v>
      </c>
      <c r="G108" s="50">
        <v>23</v>
      </c>
    </row>
    <row r="109" spans="1:7" s="34" customFormat="1" x14ac:dyDescent="0.2">
      <c r="A109" s="9" t="s">
        <v>417</v>
      </c>
      <c r="B109" s="10">
        <v>0</v>
      </c>
      <c r="C109" s="45">
        <v>0</v>
      </c>
      <c r="D109" s="46">
        <v>0</v>
      </c>
      <c r="E109" s="44">
        <v>0.08</v>
      </c>
      <c r="F109" s="50">
        <v>7</v>
      </c>
      <c r="G109" s="50">
        <v>5</v>
      </c>
    </row>
    <row r="110" spans="1:7" s="34" customFormat="1" x14ac:dyDescent="0.2">
      <c r="A110" s="11" t="s">
        <v>395</v>
      </c>
      <c r="B110" s="48">
        <f t="shared" ref="B110" si="11">SUM(B106:B107)</f>
        <v>0</v>
      </c>
      <c r="C110" s="49">
        <f t="shared" ref="C110" si="12">SUM(C106:C107)</f>
        <v>0</v>
      </c>
      <c r="D110" s="47">
        <f t="shared" ref="D110" si="13">SUM(D106:D107)</f>
        <v>0</v>
      </c>
      <c r="E110" s="48">
        <f>SUM(E106:E109)</f>
        <v>0.74999999999999989</v>
      </c>
      <c r="F110" s="49">
        <f>SUM(F106:F109)</f>
        <v>63</v>
      </c>
      <c r="G110" s="49">
        <f>SUM(G106:G109)</f>
        <v>42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289</v>
      </c>
      <c r="B112" s="44">
        <v>158.55000000000001</v>
      </c>
      <c r="C112" s="45">
        <f>B112*125</f>
        <v>19818.75</v>
      </c>
      <c r="D112" s="46">
        <f>C112*70/100</f>
        <v>13873.125</v>
      </c>
      <c r="E112" s="44">
        <v>4.99</v>
      </c>
      <c r="F112" s="50">
        <v>547</v>
      </c>
      <c r="G112" s="50">
        <v>376</v>
      </c>
    </row>
    <row r="113" spans="1:7" s="34" customFormat="1" x14ac:dyDescent="0.2">
      <c r="A113" s="9" t="s">
        <v>290</v>
      </c>
      <c r="B113" s="44">
        <v>47.69</v>
      </c>
      <c r="C113" s="45">
        <f>B113*125</f>
        <v>5961.25</v>
      </c>
      <c r="D113" s="46">
        <f>C113*70/100</f>
        <v>4172.875</v>
      </c>
      <c r="E113" s="44">
        <v>36.61</v>
      </c>
      <c r="F113" s="50">
        <v>2671</v>
      </c>
      <c r="G113" s="50">
        <v>1864</v>
      </c>
    </row>
    <row r="114" spans="1:7" s="34" customFormat="1" x14ac:dyDescent="0.2">
      <c r="A114" s="9" t="s">
        <v>291</v>
      </c>
      <c r="B114" s="10">
        <v>0</v>
      </c>
      <c r="C114" s="45">
        <v>0</v>
      </c>
      <c r="D114" s="46">
        <v>0</v>
      </c>
      <c r="E114" s="44">
        <v>4.0599999999999996</v>
      </c>
      <c r="F114" s="50">
        <v>302</v>
      </c>
      <c r="G114" s="50">
        <v>211</v>
      </c>
    </row>
    <row r="115" spans="1:7" s="34" customFormat="1" x14ac:dyDescent="0.2">
      <c r="A115" s="9" t="s">
        <v>416</v>
      </c>
      <c r="B115" s="10">
        <v>0</v>
      </c>
      <c r="C115" s="45">
        <v>0</v>
      </c>
      <c r="D115" s="46">
        <v>0</v>
      </c>
      <c r="E115" s="44">
        <v>1.22</v>
      </c>
      <c r="F115" s="50">
        <v>70</v>
      </c>
      <c r="G115" s="50">
        <v>48</v>
      </c>
    </row>
    <row r="116" spans="1:7" s="34" customFormat="1" x14ac:dyDescent="0.2">
      <c r="A116" s="11" t="s">
        <v>289</v>
      </c>
      <c r="B116" s="20">
        <f t="shared" ref="B116:G116" si="14">SUM(B112:B115)</f>
        <v>206.24</v>
      </c>
      <c r="C116" s="21">
        <f t="shared" si="14"/>
        <v>25780</v>
      </c>
      <c r="D116" s="47">
        <f t="shared" si="14"/>
        <v>18046</v>
      </c>
      <c r="E116" s="20">
        <f t="shared" si="14"/>
        <v>46.88</v>
      </c>
      <c r="F116" s="49">
        <f t="shared" si="14"/>
        <v>3590</v>
      </c>
      <c r="G116" s="49">
        <f t="shared" si="14"/>
        <v>2499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292</v>
      </c>
      <c r="B118" s="44">
        <v>22.32</v>
      </c>
      <c r="C118" s="45">
        <f>B118*125</f>
        <v>2790</v>
      </c>
      <c r="D118" s="46">
        <f>C118*70/100</f>
        <v>1953</v>
      </c>
      <c r="E118" s="10">
        <v>0</v>
      </c>
      <c r="F118" s="45">
        <v>0</v>
      </c>
      <c r="G118" s="45">
        <v>0</v>
      </c>
    </row>
    <row r="119" spans="1:7" s="34" customFormat="1" x14ac:dyDescent="0.2">
      <c r="A119" s="9" t="s">
        <v>293</v>
      </c>
      <c r="B119" s="44">
        <v>1.45</v>
      </c>
      <c r="C119" s="45">
        <f>B119*125</f>
        <v>181.25</v>
      </c>
      <c r="D119" s="46">
        <f>C119*70/100</f>
        <v>126.875</v>
      </c>
      <c r="E119" s="44">
        <v>0</v>
      </c>
      <c r="F119" s="50">
        <v>0</v>
      </c>
      <c r="G119" s="45">
        <v>0</v>
      </c>
    </row>
    <row r="120" spans="1:7" s="34" customFormat="1" x14ac:dyDescent="0.2">
      <c r="A120" s="11" t="s">
        <v>292</v>
      </c>
      <c r="B120" s="20">
        <f>SUM(B118:B119)</f>
        <v>23.77</v>
      </c>
      <c r="C120" s="21">
        <f>SUM(C118:C119)</f>
        <v>2971.25</v>
      </c>
      <c r="D120" s="47">
        <f>SUM(D118:D119)</f>
        <v>2079.875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294</v>
      </c>
      <c r="B122" s="44">
        <v>19.43</v>
      </c>
      <c r="C122" s="45">
        <f>B122*125</f>
        <v>2428.75</v>
      </c>
      <c r="D122" s="46">
        <f>C122*70/100</f>
        <v>1700.125</v>
      </c>
      <c r="E122" s="44">
        <v>0.02</v>
      </c>
      <c r="F122" s="50">
        <v>1</v>
      </c>
      <c r="G122" s="50">
        <v>1</v>
      </c>
    </row>
    <row r="123" spans="1:7" s="34" customFormat="1" x14ac:dyDescent="0.2">
      <c r="A123" s="9" t="s">
        <v>461</v>
      </c>
      <c r="B123" s="44">
        <v>0.78</v>
      </c>
      <c r="C123" s="45">
        <f>B123*125</f>
        <v>97.5</v>
      </c>
      <c r="D123" s="46">
        <f>C123*70/100</f>
        <v>68.25</v>
      </c>
      <c r="E123" s="44">
        <v>0.11</v>
      </c>
      <c r="F123" s="50">
        <v>10</v>
      </c>
      <c r="G123" s="50">
        <v>7</v>
      </c>
    </row>
    <row r="124" spans="1:7" s="34" customFormat="1" x14ac:dyDescent="0.2">
      <c r="A124" s="11" t="s">
        <v>294</v>
      </c>
      <c r="B124" s="20">
        <f t="shared" ref="B124:G124" si="16">SUM(B122:B123)</f>
        <v>20.21</v>
      </c>
      <c r="C124" s="21">
        <f t="shared" si="16"/>
        <v>2526.25</v>
      </c>
      <c r="D124" s="47">
        <f t="shared" si="16"/>
        <v>1768.375</v>
      </c>
      <c r="E124" s="20">
        <f t="shared" si="16"/>
        <v>0.13</v>
      </c>
      <c r="F124" s="21">
        <f t="shared" si="16"/>
        <v>11</v>
      </c>
      <c r="G124" s="21">
        <f t="shared" si="16"/>
        <v>8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295</v>
      </c>
      <c r="B126" s="44">
        <v>143.63999999999999</v>
      </c>
      <c r="C126" s="45">
        <f>B126*125</f>
        <v>17955</v>
      </c>
      <c r="D126" s="46">
        <f>C126*70/100</f>
        <v>12568.5</v>
      </c>
      <c r="E126" s="44">
        <v>0.28999999999999998</v>
      </c>
      <c r="F126" s="50">
        <v>31</v>
      </c>
      <c r="G126" s="50">
        <v>21</v>
      </c>
    </row>
    <row r="127" spans="1:7" s="34" customFormat="1" x14ac:dyDescent="0.2">
      <c r="A127" s="9" t="s">
        <v>296</v>
      </c>
      <c r="B127" s="44">
        <v>13.01</v>
      </c>
      <c r="C127" s="45">
        <f>B127*125</f>
        <v>1626.25</v>
      </c>
      <c r="D127" s="46">
        <f>C127*70/100</f>
        <v>1138.375</v>
      </c>
      <c r="E127" s="44">
        <v>0</v>
      </c>
      <c r="F127" s="50">
        <v>0</v>
      </c>
      <c r="G127" s="50">
        <v>0</v>
      </c>
    </row>
    <row r="128" spans="1:7" s="34" customFormat="1" x14ac:dyDescent="0.2">
      <c r="A128" s="11" t="s">
        <v>295</v>
      </c>
      <c r="B128" s="20">
        <f>SUM(B126:B127)</f>
        <v>156.64999999999998</v>
      </c>
      <c r="C128" s="21">
        <f>SUM(C126:C127)</f>
        <v>19581.25</v>
      </c>
      <c r="D128" s="47">
        <f>SUM(D126:D127)</f>
        <v>13706.875</v>
      </c>
      <c r="E128" s="20">
        <f t="shared" ref="E128:F128" si="17">SUM(E126:E127)</f>
        <v>0.28999999999999998</v>
      </c>
      <c r="F128" s="21">
        <f t="shared" si="17"/>
        <v>31</v>
      </c>
      <c r="G128" s="21">
        <f>SUM(G126:G127)</f>
        <v>21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297</v>
      </c>
      <c r="B130" s="44">
        <v>176.73</v>
      </c>
      <c r="C130" s="45">
        <f>B130*125</f>
        <v>22091.25</v>
      </c>
      <c r="D130" s="46">
        <f>C130*70/100</f>
        <v>15463.875</v>
      </c>
      <c r="E130" s="44">
        <v>22.72</v>
      </c>
      <c r="F130" s="50">
        <v>1704</v>
      </c>
      <c r="G130" s="50">
        <v>1170</v>
      </c>
    </row>
    <row r="131" spans="1:7" s="34" customFormat="1" x14ac:dyDescent="0.2">
      <c r="A131" s="9" t="s">
        <v>298</v>
      </c>
      <c r="B131" s="44">
        <v>82.21</v>
      </c>
      <c r="C131" s="45">
        <f>B131*125</f>
        <v>10276.25</v>
      </c>
      <c r="D131" s="46">
        <f>C131*70/100</f>
        <v>7193.375</v>
      </c>
      <c r="E131" s="44">
        <v>58.72</v>
      </c>
      <c r="F131" s="50">
        <v>4552</v>
      </c>
      <c r="G131" s="50">
        <v>3178</v>
      </c>
    </row>
    <row r="132" spans="1:7" s="34" customFormat="1" x14ac:dyDescent="0.2">
      <c r="A132" s="9" t="s">
        <v>299</v>
      </c>
      <c r="B132" s="10">
        <v>0</v>
      </c>
      <c r="C132" s="45">
        <v>0</v>
      </c>
      <c r="D132" s="46">
        <v>0</v>
      </c>
      <c r="E132" s="44">
        <v>1.6</v>
      </c>
      <c r="F132" s="50">
        <v>68</v>
      </c>
      <c r="G132" s="50">
        <v>47</v>
      </c>
    </row>
    <row r="133" spans="1:7" s="34" customFormat="1" x14ac:dyDescent="0.2">
      <c r="A133" s="9" t="s">
        <v>300</v>
      </c>
      <c r="B133" s="10">
        <v>0</v>
      </c>
      <c r="C133" s="45">
        <v>0</v>
      </c>
      <c r="D133" s="46">
        <v>0</v>
      </c>
      <c r="E133" s="44">
        <v>1.5</v>
      </c>
      <c r="F133" s="50">
        <v>133</v>
      </c>
      <c r="G133" s="50">
        <v>91</v>
      </c>
    </row>
    <row r="134" spans="1:7" s="34" customFormat="1" x14ac:dyDescent="0.2">
      <c r="A134" s="9" t="s">
        <v>446</v>
      </c>
      <c r="B134" s="10">
        <v>0</v>
      </c>
      <c r="C134" s="45">
        <v>0</v>
      </c>
      <c r="D134" s="46">
        <v>0</v>
      </c>
      <c r="E134" s="44">
        <v>0</v>
      </c>
      <c r="F134" s="50">
        <v>0</v>
      </c>
      <c r="G134" s="50">
        <v>0</v>
      </c>
    </row>
    <row r="135" spans="1:7" s="34" customFormat="1" x14ac:dyDescent="0.2">
      <c r="A135" s="11" t="s">
        <v>297</v>
      </c>
      <c r="B135" s="20">
        <f t="shared" ref="B135:G135" si="18">SUM(B130:B134)</f>
        <v>258.94</v>
      </c>
      <c r="C135" s="21">
        <f t="shared" si="18"/>
        <v>32367.5</v>
      </c>
      <c r="D135" s="47">
        <f t="shared" si="18"/>
        <v>22657.25</v>
      </c>
      <c r="E135" s="20">
        <f t="shared" si="18"/>
        <v>84.539999999999992</v>
      </c>
      <c r="F135" s="21">
        <f t="shared" si="18"/>
        <v>6457</v>
      </c>
      <c r="G135" s="21">
        <f t="shared" si="18"/>
        <v>4486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301</v>
      </c>
      <c r="B137" s="48">
        <v>0</v>
      </c>
      <c r="C137" s="21">
        <f>B137*90</f>
        <v>0</v>
      </c>
      <c r="D137" s="47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302</v>
      </c>
      <c r="B139" s="44">
        <v>266.88</v>
      </c>
      <c r="C139" s="45">
        <f>B139*125</f>
        <v>33360</v>
      </c>
      <c r="D139" s="46">
        <f>C139*70/100</f>
        <v>23352</v>
      </c>
      <c r="E139" s="44">
        <v>34.840000000000003</v>
      </c>
      <c r="F139" s="50">
        <v>3019</v>
      </c>
      <c r="G139" s="50">
        <v>2100</v>
      </c>
    </row>
    <row r="140" spans="1:7" s="34" customFormat="1" x14ac:dyDescent="0.2">
      <c r="A140" s="9" t="s">
        <v>303</v>
      </c>
      <c r="B140" s="44">
        <v>57.92</v>
      </c>
      <c r="C140" s="45">
        <f>B140*125</f>
        <v>7240</v>
      </c>
      <c r="D140" s="46">
        <f>C140*70/100</f>
        <v>5068</v>
      </c>
      <c r="E140" s="44">
        <v>25.95</v>
      </c>
      <c r="F140" s="50">
        <v>1716</v>
      </c>
      <c r="G140" s="50">
        <v>1195</v>
      </c>
    </row>
    <row r="141" spans="1:7" s="34" customFormat="1" x14ac:dyDescent="0.2">
      <c r="A141" s="9" t="s">
        <v>423</v>
      </c>
      <c r="B141" s="10">
        <v>0</v>
      </c>
      <c r="C141" s="45">
        <v>0</v>
      </c>
      <c r="D141" s="46">
        <v>0</v>
      </c>
      <c r="E141" s="44">
        <v>0.76</v>
      </c>
      <c r="F141" s="50">
        <v>75</v>
      </c>
      <c r="G141" s="50">
        <v>52</v>
      </c>
    </row>
    <row r="142" spans="1:7" s="34" customFormat="1" x14ac:dyDescent="0.2">
      <c r="A142" s="9" t="s">
        <v>304</v>
      </c>
      <c r="B142" s="10">
        <v>0</v>
      </c>
      <c r="C142" s="45">
        <v>0</v>
      </c>
      <c r="D142" s="46">
        <v>0</v>
      </c>
      <c r="E142" s="44">
        <v>29.38</v>
      </c>
      <c r="F142" s="50">
        <v>1926</v>
      </c>
      <c r="G142" s="50">
        <v>1345</v>
      </c>
    </row>
    <row r="143" spans="1:7" s="34" customFormat="1" x14ac:dyDescent="0.2">
      <c r="A143" s="11" t="s">
        <v>302</v>
      </c>
      <c r="B143" s="20">
        <f>SUM(B139:B142)</f>
        <v>324.8</v>
      </c>
      <c r="C143" s="21">
        <f t="shared" ref="C143:D143" si="19">SUM(C139:C142)</f>
        <v>40600</v>
      </c>
      <c r="D143" s="47">
        <f t="shared" si="19"/>
        <v>28420</v>
      </c>
      <c r="E143" s="20">
        <f>SUM(E139:E142)</f>
        <v>90.93</v>
      </c>
      <c r="F143" s="21">
        <f>SUM(F139:F142)</f>
        <v>6736</v>
      </c>
      <c r="G143" s="21">
        <f>SUM(G139:G142)</f>
        <v>4692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306</v>
      </c>
      <c r="B145" s="10">
        <v>64.959999999999994</v>
      </c>
      <c r="C145" s="45">
        <f>B145*100</f>
        <v>6495.9999999999991</v>
      </c>
      <c r="D145" s="46">
        <f>C145*70/100</f>
        <v>4547.2</v>
      </c>
      <c r="E145" s="10">
        <v>41.8</v>
      </c>
      <c r="F145" s="45">
        <v>3117</v>
      </c>
      <c r="G145" s="45">
        <v>2145</v>
      </c>
    </row>
    <row r="146" spans="1:7" s="34" customFormat="1" x14ac:dyDescent="0.2">
      <c r="A146" s="9" t="s">
        <v>436</v>
      </c>
      <c r="B146" s="10">
        <v>0</v>
      </c>
      <c r="C146" s="45">
        <v>0</v>
      </c>
      <c r="D146" s="46">
        <v>0</v>
      </c>
      <c r="E146" s="10">
        <v>0</v>
      </c>
      <c r="F146" s="45">
        <v>0</v>
      </c>
      <c r="G146" s="45">
        <v>0</v>
      </c>
    </row>
    <row r="147" spans="1:7" s="34" customFormat="1" x14ac:dyDescent="0.2">
      <c r="A147" s="11" t="s">
        <v>306</v>
      </c>
      <c r="B147" s="48">
        <f>SUM(B145:B146)</f>
        <v>64.959999999999994</v>
      </c>
      <c r="C147" s="21">
        <f>SUM(C145:C146)</f>
        <v>6495.9999999999991</v>
      </c>
      <c r="D147" s="47">
        <f>SUM(D145:D146)</f>
        <v>4547.2</v>
      </c>
      <c r="E147" s="20">
        <f>SUM(E144:E146)</f>
        <v>41.8</v>
      </c>
      <c r="F147" s="21">
        <f>SUM(F144:F146)</f>
        <v>3117</v>
      </c>
      <c r="G147" s="21">
        <f>SUM(G144:G146)</f>
        <v>2145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309</v>
      </c>
      <c r="B149" s="44">
        <v>94.95</v>
      </c>
      <c r="C149" s="45">
        <f>B149*110</f>
        <v>10444.5</v>
      </c>
      <c r="D149" s="46">
        <f>C149*70/100</f>
        <v>7311.15</v>
      </c>
      <c r="E149" s="44">
        <v>69.73</v>
      </c>
      <c r="F149" s="50">
        <v>6520</v>
      </c>
      <c r="G149" s="50">
        <v>4563</v>
      </c>
    </row>
    <row r="150" spans="1:7" s="34" customFormat="1" x14ac:dyDescent="0.2">
      <c r="A150" s="9" t="s">
        <v>307</v>
      </c>
      <c r="B150" s="10">
        <v>0</v>
      </c>
      <c r="C150" s="45">
        <v>0</v>
      </c>
      <c r="D150" s="46">
        <v>0</v>
      </c>
      <c r="E150" s="44">
        <v>0.67</v>
      </c>
      <c r="F150" s="50">
        <v>73</v>
      </c>
      <c r="G150" s="50">
        <v>30</v>
      </c>
    </row>
    <row r="151" spans="1:7" s="34" customFormat="1" x14ac:dyDescent="0.2">
      <c r="A151" s="9" t="s">
        <v>308</v>
      </c>
      <c r="B151" s="10">
        <v>0</v>
      </c>
      <c r="C151" s="45">
        <v>0</v>
      </c>
      <c r="D151" s="46">
        <v>0</v>
      </c>
      <c r="E151" s="44">
        <v>7.54</v>
      </c>
      <c r="F151" s="50">
        <v>686</v>
      </c>
      <c r="G151" s="50">
        <v>481</v>
      </c>
    </row>
    <row r="152" spans="1:7" s="34" customFormat="1" x14ac:dyDescent="0.2">
      <c r="A152" s="11" t="s">
        <v>309</v>
      </c>
      <c r="B152" s="20">
        <f>B149</f>
        <v>94.95</v>
      </c>
      <c r="C152" s="21">
        <f>C149</f>
        <v>10444.5</v>
      </c>
      <c r="D152" s="47">
        <f>D149</f>
        <v>7311.15</v>
      </c>
      <c r="E152" s="20">
        <f>SUM(E149:E151)</f>
        <v>77.940000000000012</v>
      </c>
      <c r="F152" s="21">
        <f t="shared" ref="F152" si="20">SUM(F149:F151)</f>
        <v>7279</v>
      </c>
      <c r="G152" s="21">
        <f>SUM(G149:G151)</f>
        <v>5074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310</v>
      </c>
      <c r="B154" s="48">
        <v>13.04</v>
      </c>
      <c r="C154" s="21">
        <f>B154*125</f>
        <v>1630</v>
      </c>
      <c r="D154" s="47">
        <f>C154*70/100</f>
        <v>1141</v>
      </c>
      <c r="E154" s="48">
        <v>0</v>
      </c>
      <c r="F154" s="49">
        <v>0</v>
      </c>
      <c r="G154" s="49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311</v>
      </c>
      <c r="B156" s="48">
        <v>63.76</v>
      </c>
      <c r="C156" s="21">
        <f>B156*130</f>
        <v>8288.7999999999993</v>
      </c>
      <c r="D156" s="47">
        <f>C156*70/100</f>
        <v>5802.16</v>
      </c>
      <c r="E156" s="48">
        <v>50.65</v>
      </c>
      <c r="F156" s="49">
        <v>5418</v>
      </c>
      <c r="G156" s="49">
        <v>3804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312</v>
      </c>
      <c r="B158" s="44">
        <v>43.96</v>
      </c>
      <c r="C158" s="45">
        <f>B158*100</f>
        <v>4396</v>
      </c>
      <c r="D158" s="46">
        <f>C158*70/100</f>
        <v>3077.2</v>
      </c>
      <c r="E158" s="44">
        <v>25.27</v>
      </c>
      <c r="F158" s="50">
        <v>2052</v>
      </c>
      <c r="G158" s="50">
        <v>1418</v>
      </c>
    </row>
    <row r="159" spans="1:7" s="34" customFormat="1" x14ac:dyDescent="0.2">
      <c r="A159" s="9" t="s">
        <v>435</v>
      </c>
      <c r="B159" s="44">
        <v>0</v>
      </c>
      <c r="C159" s="45">
        <v>0</v>
      </c>
      <c r="D159" s="46">
        <v>0</v>
      </c>
      <c r="E159" s="44">
        <v>4.59</v>
      </c>
      <c r="F159" s="50">
        <v>366</v>
      </c>
      <c r="G159" s="50">
        <v>253</v>
      </c>
    </row>
    <row r="160" spans="1:7" s="34" customFormat="1" x14ac:dyDescent="0.2">
      <c r="A160" s="9" t="s">
        <v>313</v>
      </c>
      <c r="B160" s="10">
        <v>0</v>
      </c>
      <c r="C160" s="45">
        <v>0</v>
      </c>
      <c r="D160" s="46">
        <v>0</v>
      </c>
      <c r="E160" s="44">
        <v>0.24</v>
      </c>
      <c r="F160" s="50">
        <v>10</v>
      </c>
      <c r="G160" s="50">
        <v>3</v>
      </c>
    </row>
    <row r="161" spans="1:7" s="34" customFormat="1" x14ac:dyDescent="0.2">
      <c r="A161" s="11" t="s">
        <v>312</v>
      </c>
      <c r="B161" s="20">
        <f>SUM(B158:B158)</f>
        <v>43.96</v>
      </c>
      <c r="C161" s="21">
        <f>SUM(C158:C158)</f>
        <v>4396</v>
      </c>
      <c r="D161" s="47">
        <f>SUM(D158:D158)</f>
        <v>3077.2</v>
      </c>
      <c r="E161" s="20">
        <f>SUM(E158:E160)</f>
        <v>30.099999999999998</v>
      </c>
      <c r="F161" s="21">
        <f>SUM(F158:F160)</f>
        <v>2428</v>
      </c>
      <c r="G161" s="21">
        <f>SUM(G158:G160)</f>
        <v>1674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314</v>
      </c>
      <c r="B163" s="10">
        <v>31.51</v>
      </c>
      <c r="C163" s="45">
        <f>B163*100</f>
        <v>3151</v>
      </c>
      <c r="D163" s="46">
        <f>C163*70/100</f>
        <v>2205.6999999999998</v>
      </c>
      <c r="E163" s="10">
        <v>19.649999999999999</v>
      </c>
      <c r="F163" s="45">
        <v>1648</v>
      </c>
      <c r="G163" s="45">
        <v>1135</v>
      </c>
    </row>
    <row r="164" spans="1:7" s="34" customFormat="1" x14ac:dyDescent="0.2">
      <c r="A164" s="9" t="s">
        <v>452</v>
      </c>
      <c r="B164" s="10">
        <v>0</v>
      </c>
      <c r="C164" s="45">
        <v>0</v>
      </c>
      <c r="D164" s="46">
        <v>0</v>
      </c>
      <c r="E164" s="10">
        <v>2.14</v>
      </c>
      <c r="F164" s="45">
        <v>183</v>
      </c>
      <c r="G164" s="45">
        <v>128</v>
      </c>
    </row>
    <row r="165" spans="1:7" s="18" customFormat="1" x14ac:dyDescent="0.2">
      <c r="A165" s="11" t="s">
        <v>314</v>
      </c>
      <c r="B165" s="48">
        <f>SUM(B163:B164)</f>
        <v>31.51</v>
      </c>
      <c r="C165" s="21">
        <f t="shared" ref="C165:D165" si="21">SUM(C163:C164)</f>
        <v>3151</v>
      </c>
      <c r="D165" s="47">
        <f t="shared" si="21"/>
        <v>2205.6999999999998</v>
      </c>
      <c r="E165" s="48">
        <f>SUM(E163:E164)</f>
        <v>21.79</v>
      </c>
      <c r="F165" s="49">
        <f>SUM(F163:F164)</f>
        <v>1831</v>
      </c>
      <c r="G165" s="49">
        <f>SUM(G163:G164)</f>
        <v>1263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315</v>
      </c>
      <c r="B167" s="44">
        <v>64.81</v>
      </c>
      <c r="C167" s="45">
        <f>B167*125</f>
        <v>8101.25</v>
      </c>
      <c r="D167" s="46">
        <f>C167*70/100</f>
        <v>5670.875</v>
      </c>
      <c r="E167" s="44">
        <v>50.58</v>
      </c>
      <c r="F167" s="50">
        <v>4966</v>
      </c>
      <c r="G167" s="50">
        <v>3403</v>
      </c>
    </row>
    <row r="168" spans="1:7" s="34" customFormat="1" x14ac:dyDescent="0.2">
      <c r="A168" s="9" t="s">
        <v>316</v>
      </c>
      <c r="B168" s="10">
        <v>0</v>
      </c>
      <c r="C168" s="45">
        <v>0</v>
      </c>
      <c r="D168" s="46">
        <v>0</v>
      </c>
      <c r="E168" s="44">
        <v>8.59</v>
      </c>
      <c r="F168" s="50">
        <v>664</v>
      </c>
      <c r="G168" s="50">
        <v>464</v>
      </c>
    </row>
    <row r="169" spans="1:7" s="34" customFormat="1" x14ac:dyDescent="0.2">
      <c r="A169" s="11" t="s">
        <v>315</v>
      </c>
      <c r="B169" s="20">
        <f t="shared" ref="B169:D169" si="22">SUM(B167:B168)</f>
        <v>64.81</v>
      </c>
      <c r="C169" s="21">
        <f t="shared" si="22"/>
        <v>8101.25</v>
      </c>
      <c r="D169" s="47">
        <f t="shared" si="22"/>
        <v>5670.875</v>
      </c>
      <c r="E169" s="20">
        <f>SUM(E167:E168)</f>
        <v>59.17</v>
      </c>
      <c r="F169" s="49">
        <f t="shared" ref="F169" si="23">SUM(F167:F168)</f>
        <v>5630</v>
      </c>
      <c r="G169" s="49">
        <f>SUM(G167:G168)</f>
        <v>3867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317</v>
      </c>
      <c r="B171" s="44">
        <v>26.02</v>
      </c>
      <c r="C171" s="45">
        <f>B171*120</f>
        <v>3122.4</v>
      </c>
      <c r="D171" s="46">
        <f>C171*70/100</f>
        <v>2185.6799999999998</v>
      </c>
      <c r="E171" s="10">
        <v>20.41</v>
      </c>
      <c r="F171" s="45">
        <v>1961</v>
      </c>
      <c r="G171" s="50">
        <v>1367</v>
      </c>
    </row>
    <row r="172" spans="1:7" s="34" customFormat="1" x14ac:dyDescent="0.2">
      <c r="A172" s="9" t="s">
        <v>439</v>
      </c>
      <c r="B172" s="10">
        <v>0</v>
      </c>
      <c r="C172" s="45">
        <v>0</v>
      </c>
      <c r="D172" s="46">
        <v>0</v>
      </c>
      <c r="E172" s="10">
        <v>4.32</v>
      </c>
      <c r="F172" s="45">
        <v>340</v>
      </c>
      <c r="G172" s="50">
        <v>234</v>
      </c>
    </row>
    <row r="173" spans="1:7" s="34" customFormat="1" x14ac:dyDescent="0.2">
      <c r="A173" s="9" t="s">
        <v>438</v>
      </c>
      <c r="B173" s="10">
        <v>0</v>
      </c>
      <c r="C173" s="45">
        <v>0</v>
      </c>
      <c r="D173" s="46">
        <v>0</v>
      </c>
      <c r="E173" s="10">
        <v>0</v>
      </c>
      <c r="F173" s="45">
        <v>0</v>
      </c>
      <c r="G173" s="50">
        <v>0</v>
      </c>
    </row>
    <row r="174" spans="1:7" s="34" customFormat="1" x14ac:dyDescent="0.2">
      <c r="A174" s="11" t="s">
        <v>317</v>
      </c>
      <c r="B174" s="20">
        <f t="shared" ref="B174:G174" si="24">SUM(B171:B173)</f>
        <v>26.02</v>
      </c>
      <c r="C174" s="21">
        <f t="shared" si="24"/>
        <v>3122.4</v>
      </c>
      <c r="D174" s="47">
        <f t="shared" si="24"/>
        <v>2185.6799999999998</v>
      </c>
      <c r="E174" s="48">
        <f t="shared" si="24"/>
        <v>24.73</v>
      </c>
      <c r="F174" s="49">
        <f t="shared" si="24"/>
        <v>2301</v>
      </c>
      <c r="G174" s="49">
        <f t="shared" si="24"/>
        <v>1601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318</v>
      </c>
      <c r="B176" s="44">
        <v>2.4300000000000002</v>
      </c>
      <c r="C176" s="45">
        <f>B176*110</f>
        <v>267.3</v>
      </c>
      <c r="D176" s="46">
        <f>C176*70/100</f>
        <v>187.11</v>
      </c>
      <c r="E176" s="10">
        <v>0.25</v>
      </c>
      <c r="F176" s="45">
        <v>20</v>
      </c>
      <c r="G176" s="50">
        <v>14</v>
      </c>
    </row>
    <row r="177" spans="1:7" s="34" customFormat="1" x14ac:dyDescent="0.2">
      <c r="A177" s="9" t="s">
        <v>319</v>
      </c>
      <c r="B177" s="10">
        <v>0</v>
      </c>
      <c r="C177" s="45">
        <v>0</v>
      </c>
      <c r="D177" s="46">
        <v>0</v>
      </c>
      <c r="E177" s="44">
        <v>1.17</v>
      </c>
      <c r="F177" s="50">
        <v>49</v>
      </c>
      <c r="G177" s="50">
        <v>25</v>
      </c>
    </row>
    <row r="178" spans="1:7" s="34" customFormat="1" x14ac:dyDescent="0.2">
      <c r="A178" s="11" t="s">
        <v>318</v>
      </c>
      <c r="B178" s="20">
        <f>SUM(B176:B177)</f>
        <v>2.4300000000000002</v>
      </c>
      <c r="C178" s="21">
        <f>C176</f>
        <v>267.3</v>
      </c>
      <c r="D178" s="47">
        <f>C178*70/100</f>
        <v>187.11</v>
      </c>
      <c r="E178" s="48">
        <f>SUM(E176:E177)</f>
        <v>1.42</v>
      </c>
      <c r="F178" s="49">
        <f>SUM(F176:F177)</f>
        <v>69</v>
      </c>
      <c r="G178" s="49">
        <f>SUM(G176:G177)</f>
        <v>39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320</v>
      </c>
      <c r="B180" s="44">
        <v>2.21</v>
      </c>
      <c r="C180" s="45">
        <f>B180*90</f>
        <v>198.9</v>
      </c>
      <c r="D180" s="46">
        <f>C180*70/100</f>
        <v>139.22999999999999</v>
      </c>
      <c r="E180" s="10">
        <v>1.8</v>
      </c>
      <c r="F180" s="45">
        <v>61</v>
      </c>
      <c r="G180" s="50">
        <v>40</v>
      </c>
    </row>
    <row r="181" spans="1:7" s="34" customFormat="1" x14ac:dyDescent="0.2">
      <c r="A181" s="9" t="s">
        <v>415</v>
      </c>
      <c r="B181" s="10">
        <v>0</v>
      </c>
      <c r="C181" s="45">
        <v>0</v>
      </c>
      <c r="D181" s="46">
        <v>0</v>
      </c>
      <c r="E181" s="10">
        <v>0</v>
      </c>
      <c r="F181" s="45">
        <v>0</v>
      </c>
      <c r="G181" s="50">
        <v>0</v>
      </c>
    </row>
    <row r="182" spans="1:7" s="34" customFormat="1" x14ac:dyDescent="0.2">
      <c r="A182" s="11" t="s">
        <v>320</v>
      </c>
      <c r="B182" s="48">
        <f>SUM(B180:B181)</f>
        <v>2.21</v>
      </c>
      <c r="C182" s="21">
        <f>B182*90</f>
        <v>198.9</v>
      </c>
      <c r="D182" s="47">
        <f>C182*70/100</f>
        <v>139.22999999999999</v>
      </c>
      <c r="E182" s="48">
        <f t="shared" ref="E182:F182" si="25">SUM(E180:E181)</f>
        <v>1.8</v>
      </c>
      <c r="F182" s="49">
        <f t="shared" si="25"/>
        <v>61</v>
      </c>
      <c r="G182" s="21">
        <f>SUM(G180:G181)</f>
        <v>40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321</v>
      </c>
      <c r="B184" s="48">
        <v>1.59</v>
      </c>
      <c r="C184" s="21">
        <f>B184*110</f>
        <v>174.9</v>
      </c>
      <c r="D184" s="47">
        <f>C184*70/100</f>
        <v>122.43</v>
      </c>
      <c r="E184" s="48">
        <v>1.27</v>
      </c>
      <c r="F184" s="49">
        <v>103</v>
      </c>
      <c r="G184" s="49">
        <v>71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322</v>
      </c>
      <c r="B186" s="48">
        <v>2.2400000000000002</v>
      </c>
      <c r="C186" s="21">
        <f>B186*120</f>
        <v>268.8</v>
      </c>
      <c r="D186" s="47">
        <f>C186*70/100</f>
        <v>188.16</v>
      </c>
      <c r="E186" s="48">
        <v>0.91</v>
      </c>
      <c r="F186" s="49">
        <v>54</v>
      </c>
      <c r="G186" s="49">
        <v>36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323</v>
      </c>
      <c r="B188" s="48">
        <v>15.55</v>
      </c>
      <c r="C188" s="21">
        <f>B188*100</f>
        <v>1555</v>
      </c>
      <c r="D188" s="47">
        <f>C188*70/100</f>
        <v>1088.5</v>
      </c>
      <c r="E188" s="48">
        <v>13.38</v>
      </c>
      <c r="F188" s="49">
        <v>955</v>
      </c>
      <c r="G188" s="49">
        <v>648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324</v>
      </c>
      <c r="B190" s="48">
        <v>0.96</v>
      </c>
      <c r="C190" s="21">
        <f>B190*100</f>
        <v>96</v>
      </c>
      <c r="D190" s="47">
        <f>C190*70/100</f>
        <v>67.2</v>
      </c>
      <c r="E190" s="48">
        <v>0.59</v>
      </c>
      <c r="F190" s="49">
        <v>44</v>
      </c>
      <c r="G190" s="49">
        <v>30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325</v>
      </c>
      <c r="B192" s="48">
        <v>1.86</v>
      </c>
      <c r="C192" s="21">
        <f>B192*100</f>
        <v>186</v>
      </c>
      <c r="D192" s="47">
        <f>C192*70/100</f>
        <v>130.19999999999999</v>
      </c>
      <c r="E192" s="48">
        <v>1.33</v>
      </c>
      <c r="F192" s="49">
        <v>132</v>
      </c>
      <c r="G192" s="49">
        <v>92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326</v>
      </c>
      <c r="B194" s="44">
        <v>12.66</v>
      </c>
      <c r="C194" s="45">
        <f>B194*110</f>
        <v>1392.6</v>
      </c>
      <c r="D194" s="46">
        <f>C194*70/100</f>
        <v>974.82</v>
      </c>
      <c r="E194" s="44">
        <v>8.68</v>
      </c>
      <c r="F194" s="50">
        <v>760</v>
      </c>
      <c r="G194" s="50">
        <v>521</v>
      </c>
    </row>
    <row r="195" spans="1:7" s="34" customFormat="1" x14ac:dyDescent="0.2">
      <c r="A195" s="9" t="s">
        <v>414</v>
      </c>
      <c r="B195" s="10">
        <v>0</v>
      </c>
      <c r="C195" s="45">
        <v>0</v>
      </c>
      <c r="D195" s="46">
        <v>0</v>
      </c>
      <c r="E195" s="10">
        <v>0</v>
      </c>
      <c r="F195" s="45">
        <v>0</v>
      </c>
      <c r="G195" s="50">
        <v>0</v>
      </c>
    </row>
    <row r="196" spans="1:7" s="34" customFormat="1" x14ac:dyDescent="0.2">
      <c r="A196" s="11" t="s">
        <v>326</v>
      </c>
      <c r="B196" s="20">
        <f t="shared" ref="B196:G196" si="26">SUM(B194:B195)</f>
        <v>12.66</v>
      </c>
      <c r="C196" s="21">
        <f t="shared" si="26"/>
        <v>1392.6</v>
      </c>
      <c r="D196" s="47">
        <f t="shared" si="26"/>
        <v>974.82</v>
      </c>
      <c r="E196" s="48">
        <f t="shared" si="26"/>
        <v>8.68</v>
      </c>
      <c r="F196" s="49">
        <f t="shared" si="26"/>
        <v>760</v>
      </c>
      <c r="G196" s="49">
        <f t="shared" si="26"/>
        <v>521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327</v>
      </c>
      <c r="B198" s="44">
        <v>19.02</v>
      </c>
      <c r="C198" s="45">
        <f>B198*80</f>
        <v>1521.6</v>
      </c>
      <c r="D198" s="46">
        <f>C198*70/100</f>
        <v>1065.1199999999999</v>
      </c>
      <c r="E198" s="44">
        <v>7.98</v>
      </c>
      <c r="F198" s="50">
        <v>450</v>
      </c>
      <c r="G198" s="50">
        <v>327</v>
      </c>
    </row>
    <row r="199" spans="1:7" s="34" customFormat="1" x14ac:dyDescent="0.2">
      <c r="A199" s="9" t="s">
        <v>328</v>
      </c>
      <c r="B199" s="10">
        <v>0</v>
      </c>
      <c r="C199" s="45">
        <v>0</v>
      </c>
      <c r="D199" s="46">
        <v>0</v>
      </c>
      <c r="E199" s="44">
        <v>5.63</v>
      </c>
      <c r="F199" s="50">
        <v>303</v>
      </c>
      <c r="G199" s="50">
        <v>193</v>
      </c>
    </row>
    <row r="200" spans="1:7" s="34" customFormat="1" x14ac:dyDescent="0.2">
      <c r="A200" s="11" t="s">
        <v>327</v>
      </c>
      <c r="B200" s="20">
        <f t="shared" ref="B200:G200" si="27">SUM(B198:B199)</f>
        <v>19.02</v>
      </c>
      <c r="C200" s="21">
        <f t="shared" si="27"/>
        <v>1521.6</v>
      </c>
      <c r="D200" s="47">
        <f t="shared" si="27"/>
        <v>1065.1199999999999</v>
      </c>
      <c r="E200" s="48">
        <f t="shared" si="27"/>
        <v>13.61</v>
      </c>
      <c r="F200" s="49">
        <f t="shared" si="27"/>
        <v>753</v>
      </c>
      <c r="G200" s="49">
        <f t="shared" si="27"/>
        <v>520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329</v>
      </c>
      <c r="B202" s="48">
        <v>9.86</v>
      </c>
      <c r="C202" s="21">
        <f>B202*120</f>
        <v>1183.1999999999998</v>
      </c>
      <c r="D202" s="47">
        <f>C202*70/100</f>
        <v>828.2399999999999</v>
      </c>
      <c r="E202" s="48">
        <v>1.89</v>
      </c>
      <c r="F202" s="49">
        <v>183</v>
      </c>
      <c r="G202" s="49">
        <v>127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431</v>
      </c>
      <c r="B204" s="48">
        <v>0</v>
      </c>
      <c r="C204" s="21">
        <v>0</v>
      </c>
      <c r="D204" s="47">
        <v>0</v>
      </c>
      <c r="E204" s="60">
        <v>1.61</v>
      </c>
      <c r="F204" s="52">
        <v>103</v>
      </c>
      <c r="G204" s="49">
        <v>72</v>
      </c>
    </row>
    <row r="205" spans="1:7" s="34" customFormat="1" x14ac:dyDescent="0.2">
      <c r="A205" s="11"/>
      <c r="B205" s="20"/>
      <c r="C205" s="21"/>
      <c r="D205" s="47"/>
      <c r="E205" s="39"/>
      <c r="F205" s="30"/>
      <c r="G205" s="30"/>
    </row>
    <row r="206" spans="1:7" s="34" customFormat="1" x14ac:dyDescent="0.2">
      <c r="A206" s="11" t="s">
        <v>248</v>
      </c>
      <c r="B206" s="20">
        <v>0</v>
      </c>
      <c r="C206" s="21">
        <v>0</v>
      </c>
      <c r="D206" s="47">
        <v>0</v>
      </c>
      <c r="E206" s="60">
        <v>12.08</v>
      </c>
      <c r="F206" s="52">
        <v>1291</v>
      </c>
      <c r="G206" s="52">
        <v>887</v>
      </c>
    </row>
    <row r="207" spans="1:7" s="34" customFormat="1" x14ac:dyDescent="0.2">
      <c r="A207" s="11" t="s">
        <v>430</v>
      </c>
      <c r="B207" s="20">
        <v>0</v>
      </c>
      <c r="C207" s="21">
        <v>0</v>
      </c>
      <c r="D207" s="47">
        <v>0</v>
      </c>
      <c r="E207" s="51">
        <v>0.6</v>
      </c>
      <c r="F207" s="75">
        <v>59</v>
      </c>
      <c r="G207" s="75">
        <v>42</v>
      </c>
    </row>
    <row r="208" spans="1:7" s="34" customFormat="1" x14ac:dyDescent="0.2">
      <c r="A208" s="11"/>
      <c r="B208" s="20"/>
      <c r="C208" s="21"/>
      <c r="D208" s="47"/>
      <c r="E208" s="51"/>
      <c r="F208" s="75"/>
      <c r="G208" s="59"/>
    </row>
    <row r="209" spans="1:7" s="34" customFormat="1" x14ac:dyDescent="0.2">
      <c r="A209" s="11" t="s">
        <v>463</v>
      </c>
      <c r="B209" s="20">
        <v>0</v>
      </c>
      <c r="C209" s="21">
        <f>B209*150</f>
        <v>0</v>
      </c>
      <c r="D209" s="47">
        <f>C209*70/100</f>
        <v>0</v>
      </c>
      <c r="E209" s="51">
        <v>0.91</v>
      </c>
      <c r="F209" s="49">
        <v>260</v>
      </c>
      <c r="G209" s="75">
        <v>0</v>
      </c>
    </row>
    <row r="210" spans="1:7" s="34" customFormat="1" x14ac:dyDescent="0.2">
      <c r="A210" s="11" t="s">
        <v>464</v>
      </c>
      <c r="B210" s="20">
        <v>0</v>
      </c>
      <c r="C210" s="21">
        <f>B210*150</f>
        <v>0</v>
      </c>
      <c r="D210" s="47">
        <f t="shared" ref="D210" si="28">C210*70/100</f>
        <v>0</v>
      </c>
      <c r="E210" s="51">
        <v>0.27</v>
      </c>
      <c r="F210" s="49">
        <v>1460</v>
      </c>
      <c r="G210" s="75">
        <v>320.3</v>
      </c>
    </row>
    <row r="211" spans="1:7" s="34" customFormat="1" x14ac:dyDescent="0.2">
      <c r="A211" s="11" t="s">
        <v>462</v>
      </c>
      <c r="B211" s="20">
        <v>0</v>
      </c>
      <c r="C211" s="21">
        <f>B211*150</f>
        <v>0</v>
      </c>
      <c r="D211" s="47">
        <f>C211*70/100</f>
        <v>0</v>
      </c>
      <c r="E211" s="51">
        <v>0.28999999999999998</v>
      </c>
      <c r="F211" s="49">
        <v>67</v>
      </c>
      <c r="G211" s="75">
        <v>0</v>
      </c>
    </row>
    <row r="212" spans="1:7" s="34" customFormat="1" x14ac:dyDescent="0.2">
      <c r="A212" s="15" t="s">
        <v>361</v>
      </c>
      <c r="B212" s="23">
        <f>SUM(B8,B16,B20,B22,B28,B34,B39,B43,B47,B51,B56,B61,B63,B69,B71,B77,B81,B88,B90,B95,B100,B102,B104,B110,B116,B120,B124,B128,B135,B137,B143,B147,B152,B154,B156,B161,B165,B169,B174,B178,B182,B184,B186,B188,B190,B192,B196,B200,B202,B204,B206,B207)</f>
        <v>5547.0719000000017</v>
      </c>
      <c r="C212" s="24">
        <f>SUM(C8,C16,C20,C22,C28,C34,C39,C43,C47,C51,C56,C61,C63,C69,C71,C77,C81,C88,C90,C95,C100,C102,C104,C110,C116,C120,C124,C128,C135,C137,C143,C147,C152,C154,C156,C161,C165,C169,C174,C178,C182,C184,C186,C188,C190,C192,C196,C200,C202,C204,C206,C207)</f>
        <v>696404.55900000024</v>
      </c>
      <c r="D212" s="25">
        <f>SUM(D8,D16,D20,D22,D28,D34,D39,D43,D47,D51,D56,D61,D63,D69,D71,D77,D81,D88,D90,D95,D100,D102,D104,D110,D116,D120,D124,D128,D135,D137,D143,D147,D152,D154,D156,D161,D165,D169,D174,D178,D182,D184,D186,D188,D190,D192,D196,D200,D202,D204,D206,D207)</f>
        <v>487483.19129999989</v>
      </c>
      <c r="E212" s="23">
        <f>SUM(E8,E16,E20,E22,E28,E34,E39,E43,E47,E51,E56,E61,E63,E69,E71,E77,E81,E88,E90,E95,E100,E102,E104,E110,E116,E120,E124,E128,E135,E137,E143,E147,E152,E154,E156,E161,E165,E169,E174,E178,E182,E184,E186,E188,E190,E192,E196,E200,E202,E204,E206,E207,E209:E211)</f>
        <v>5255.2867000000006</v>
      </c>
      <c r="F212" s="24">
        <f>SUM(F8,F16,F20,F22,F28,F34,F39,F43,F47,F51,F56,F61,F63,F69,F71,F77,F81,F88,F90,F95,F100,F102,F104,F110,F116,F120,F124,F128,F135,F137,F143,F147,F152,F154,F156,F161,F165,F169,F174,F178,F182,F184,F186,F188,F190,F192,F196,F200,F202,F204,F206,F207,F209:F211)</f>
        <v>489867.8</v>
      </c>
      <c r="G212" s="24">
        <f>SUM(G8,G16,G20,G22,G28,G34,G39,G43,G47,G51,G56,G61,G63,G69,G71,G77,G81,G88,G90,G95,G100,G102,G104,G110,G116,G120,G124,G128,G135,G137,G143,G147,G152,G154,G156,G161,G165,G169,G174,G178,G182,G184,G186,G188,G190,G192,G196,G200,G202,G204,G206,G207, G209:G211)</f>
        <v>339250.3</v>
      </c>
    </row>
    <row r="213" spans="1:7" s="34" customFormat="1" x14ac:dyDescent="0.2">
      <c r="A213" s="11" t="s">
        <v>110</v>
      </c>
      <c r="B213" s="10">
        <v>0</v>
      </c>
      <c r="C213" s="45">
        <f>B213*180</f>
        <v>0</v>
      </c>
      <c r="D213" s="46">
        <f>C213*80/100</f>
        <v>0</v>
      </c>
      <c r="E213" s="44">
        <v>1.89</v>
      </c>
      <c r="F213" s="50">
        <v>161</v>
      </c>
      <c r="G213" s="50">
        <v>118</v>
      </c>
    </row>
    <row r="214" spans="1:7" s="34" customFormat="1" x14ac:dyDescent="0.2">
      <c r="A214" s="11" t="s">
        <v>111</v>
      </c>
      <c r="B214" s="10">
        <v>0</v>
      </c>
      <c r="C214" s="45">
        <f>B214*180</f>
        <v>0</v>
      </c>
      <c r="D214" s="46">
        <f>C214*60/100</f>
        <v>0</v>
      </c>
      <c r="E214" s="44">
        <v>0</v>
      </c>
      <c r="F214" s="50">
        <v>0</v>
      </c>
      <c r="G214" s="50">
        <v>0</v>
      </c>
    </row>
    <row r="215" spans="1:7" s="34" customFormat="1" x14ac:dyDescent="0.2">
      <c r="A215" s="11" t="s">
        <v>266</v>
      </c>
      <c r="B215" s="10">
        <v>0</v>
      </c>
      <c r="C215" s="45">
        <f t="shared" ref="C215:C216" si="29">B215*180</f>
        <v>0</v>
      </c>
      <c r="D215" s="46">
        <f t="shared" ref="D215:D268" si="30">C215*80/100</f>
        <v>0</v>
      </c>
      <c r="E215" s="44">
        <v>1.84</v>
      </c>
      <c r="F215" s="50">
        <v>124</v>
      </c>
      <c r="G215" s="50">
        <v>91</v>
      </c>
    </row>
    <row r="216" spans="1:7" s="34" customFormat="1" x14ac:dyDescent="0.2">
      <c r="A216" s="11" t="s">
        <v>270</v>
      </c>
      <c r="B216" s="10">
        <v>0</v>
      </c>
      <c r="C216" s="45">
        <f t="shared" si="29"/>
        <v>0</v>
      </c>
      <c r="D216" s="46">
        <f t="shared" si="30"/>
        <v>0</v>
      </c>
      <c r="E216" s="44">
        <v>0.06</v>
      </c>
      <c r="F216" s="50">
        <v>13</v>
      </c>
      <c r="G216" s="50">
        <v>10</v>
      </c>
    </row>
    <row r="217" spans="1:7" s="34" customFormat="1" x14ac:dyDescent="0.2">
      <c r="A217" s="11" t="s">
        <v>114</v>
      </c>
      <c r="B217" s="10">
        <v>0</v>
      </c>
      <c r="C217" s="45">
        <f>B217*180</f>
        <v>0</v>
      </c>
      <c r="D217" s="46">
        <f t="shared" si="30"/>
        <v>0</v>
      </c>
      <c r="E217" s="44">
        <v>6.75</v>
      </c>
      <c r="F217" s="50">
        <v>522</v>
      </c>
      <c r="G217" s="50">
        <v>359</v>
      </c>
    </row>
    <row r="218" spans="1:7" s="34" customFormat="1" x14ac:dyDescent="0.2">
      <c r="A218" s="11" t="s">
        <v>115</v>
      </c>
      <c r="B218" s="10">
        <v>0</v>
      </c>
      <c r="C218" s="45">
        <f>B218*180</f>
        <v>0</v>
      </c>
      <c r="D218" s="46">
        <f>C218*60/100</f>
        <v>0</v>
      </c>
      <c r="E218" s="44">
        <v>0</v>
      </c>
      <c r="F218" s="50">
        <v>0</v>
      </c>
      <c r="G218" s="50">
        <v>0</v>
      </c>
    </row>
    <row r="219" spans="1:7" s="34" customFormat="1" x14ac:dyDescent="0.2">
      <c r="A219" s="11" t="s">
        <v>116</v>
      </c>
      <c r="B219" s="10">
        <v>0</v>
      </c>
      <c r="C219" s="45">
        <f>B219*180</f>
        <v>0</v>
      </c>
      <c r="D219" s="46">
        <f t="shared" si="30"/>
        <v>0</v>
      </c>
      <c r="E219" s="44">
        <v>1.33</v>
      </c>
      <c r="F219" s="74">
        <v>84</v>
      </c>
      <c r="G219" s="50">
        <v>59</v>
      </c>
    </row>
    <row r="220" spans="1:7" s="34" customFormat="1" x14ac:dyDescent="0.2">
      <c r="A220" s="11" t="s">
        <v>271</v>
      </c>
      <c r="B220" s="10">
        <v>0</v>
      </c>
      <c r="C220" s="45">
        <f t="shared" ref="C220" si="31">B220*180</f>
        <v>0</v>
      </c>
      <c r="D220" s="46">
        <f t="shared" si="30"/>
        <v>0</v>
      </c>
      <c r="E220" s="44">
        <v>0</v>
      </c>
      <c r="F220" s="50">
        <v>0</v>
      </c>
      <c r="G220" s="50">
        <v>0</v>
      </c>
    </row>
    <row r="221" spans="1:7" s="34" customFormat="1" x14ac:dyDescent="0.2">
      <c r="A221" s="11" t="s">
        <v>397</v>
      </c>
      <c r="B221" s="10">
        <v>0</v>
      </c>
      <c r="C221" s="45">
        <f t="shared" ref="C221" si="32">B221*180</f>
        <v>0</v>
      </c>
      <c r="D221" s="46">
        <f t="shared" ref="D221" si="33">C221*80/100</f>
        <v>0</v>
      </c>
      <c r="E221" s="44">
        <v>0</v>
      </c>
      <c r="F221" s="50">
        <v>0</v>
      </c>
      <c r="G221" s="50">
        <v>0</v>
      </c>
    </row>
    <row r="222" spans="1:7" s="34" customFormat="1" x14ac:dyDescent="0.2">
      <c r="A222" s="11" t="s">
        <v>118</v>
      </c>
      <c r="B222" s="10">
        <v>0</v>
      </c>
      <c r="C222" s="45">
        <f>B222*180</f>
        <v>0</v>
      </c>
      <c r="D222" s="46">
        <f t="shared" si="30"/>
        <v>0</v>
      </c>
      <c r="E222" s="44">
        <v>0.42</v>
      </c>
      <c r="F222" s="50">
        <v>25</v>
      </c>
      <c r="G222" s="50">
        <v>16</v>
      </c>
    </row>
    <row r="223" spans="1:7" s="34" customFormat="1" x14ac:dyDescent="0.2">
      <c r="A223" s="11" t="s">
        <v>119</v>
      </c>
      <c r="B223" s="10">
        <v>0</v>
      </c>
      <c r="C223" s="45">
        <f>B223*180</f>
        <v>0</v>
      </c>
      <c r="D223" s="46">
        <f t="shared" si="30"/>
        <v>0</v>
      </c>
      <c r="E223" s="44">
        <v>2.63</v>
      </c>
      <c r="F223" s="50">
        <v>225</v>
      </c>
      <c r="G223" s="50">
        <v>163</v>
      </c>
    </row>
    <row r="224" spans="1:7" s="34" customFormat="1" x14ac:dyDescent="0.2">
      <c r="A224" s="11" t="s">
        <v>253</v>
      </c>
      <c r="B224" s="10">
        <v>0</v>
      </c>
      <c r="C224" s="45">
        <f t="shared" ref="C224:C241" si="34">B224*180</f>
        <v>0</v>
      </c>
      <c r="D224" s="46">
        <f t="shared" si="30"/>
        <v>0</v>
      </c>
      <c r="E224" s="44">
        <v>2.4</v>
      </c>
      <c r="F224" s="50">
        <v>303</v>
      </c>
      <c r="G224" s="50">
        <v>216</v>
      </c>
    </row>
    <row r="225" spans="1:7" s="34" customFormat="1" x14ac:dyDescent="0.2">
      <c r="A225" s="11" t="s">
        <v>254</v>
      </c>
      <c r="B225" s="10">
        <v>0</v>
      </c>
      <c r="C225" s="45">
        <f>B225*180</f>
        <v>0</v>
      </c>
      <c r="D225" s="46">
        <f>C225*60/100</f>
        <v>0</v>
      </c>
      <c r="E225" s="44">
        <v>0</v>
      </c>
      <c r="F225" s="50">
        <v>0</v>
      </c>
      <c r="G225" s="50">
        <v>0</v>
      </c>
    </row>
    <row r="226" spans="1:7" s="18" customFormat="1" x14ac:dyDescent="0.2">
      <c r="A226" s="11" t="s">
        <v>281</v>
      </c>
      <c r="B226" s="66">
        <v>0.15</v>
      </c>
      <c r="C226" s="45">
        <f t="shared" ref="C226" si="35">B226*195</f>
        <v>29.25</v>
      </c>
      <c r="D226" s="46">
        <f t="shared" ref="D226" si="36">C226*80/100</f>
        <v>23.4</v>
      </c>
      <c r="E226" s="44">
        <v>4.82</v>
      </c>
      <c r="F226" s="50">
        <v>284</v>
      </c>
      <c r="G226" s="50">
        <v>203</v>
      </c>
    </row>
    <row r="227" spans="1:7" s="34" customFormat="1" x14ac:dyDescent="0.2">
      <c r="A227" s="11" t="s">
        <v>282</v>
      </c>
      <c r="B227" s="10">
        <v>0</v>
      </c>
      <c r="C227" s="45">
        <f t="shared" si="34"/>
        <v>0</v>
      </c>
      <c r="D227" s="46">
        <f>C227*60/100</f>
        <v>0</v>
      </c>
      <c r="E227" s="44">
        <v>0</v>
      </c>
      <c r="F227" s="50">
        <v>0</v>
      </c>
      <c r="G227" s="50">
        <v>0</v>
      </c>
    </row>
    <row r="228" spans="1:7" s="34" customFormat="1" x14ac:dyDescent="0.2">
      <c r="A228" s="11" t="s">
        <v>124</v>
      </c>
      <c r="B228" s="44">
        <v>2.6</v>
      </c>
      <c r="C228" s="45">
        <f t="shared" si="34"/>
        <v>468</v>
      </c>
      <c r="D228" s="46">
        <f t="shared" si="30"/>
        <v>374.4</v>
      </c>
      <c r="E228" s="44">
        <v>0.49</v>
      </c>
      <c r="F228" s="50">
        <v>46</v>
      </c>
      <c r="G228" s="50">
        <v>34</v>
      </c>
    </row>
    <row r="229" spans="1:7" s="34" customFormat="1" x14ac:dyDescent="0.2">
      <c r="A229" s="11" t="s">
        <v>125</v>
      </c>
      <c r="B229" s="10">
        <v>0</v>
      </c>
      <c r="C229" s="45">
        <f t="shared" si="34"/>
        <v>0</v>
      </c>
      <c r="D229" s="46">
        <f t="shared" si="30"/>
        <v>0</v>
      </c>
      <c r="E229" s="44">
        <v>0.75</v>
      </c>
      <c r="F229" s="50">
        <v>66</v>
      </c>
      <c r="G229" s="50">
        <v>48</v>
      </c>
    </row>
    <row r="230" spans="1:7" s="34" customFormat="1" x14ac:dyDescent="0.2">
      <c r="A230" s="11" t="s">
        <v>126</v>
      </c>
      <c r="B230" s="10">
        <v>0</v>
      </c>
      <c r="C230" s="45">
        <f>B230*180</f>
        <v>0</v>
      </c>
      <c r="D230" s="46">
        <f>C230*60/100</f>
        <v>0</v>
      </c>
      <c r="E230" s="44">
        <v>0</v>
      </c>
      <c r="F230" s="50">
        <v>0</v>
      </c>
      <c r="G230" s="50">
        <v>0</v>
      </c>
    </row>
    <row r="231" spans="1:7" s="18" customFormat="1" x14ac:dyDescent="0.2">
      <c r="A231" s="11" t="s">
        <v>127</v>
      </c>
      <c r="B231" s="79">
        <v>2.9999999999999997E-4</v>
      </c>
      <c r="C231" s="10">
        <f t="shared" ref="C231" si="37">B231*195</f>
        <v>5.8499999999999996E-2</v>
      </c>
      <c r="D231" s="53">
        <f t="shared" ref="D231" si="38">C231*80/100</f>
        <v>4.6799999999999994E-2</v>
      </c>
      <c r="E231" s="44">
        <v>6.15</v>
      </c>
      <c r="F231" s="50">
        <v>654</v>
      </c>
      <c r="G231" s="50">
        <v>479</v>
      </c>
    </row>
    <row r="232" spans="1:7" s="34" customFormat="1" x14ac:dyDescent="0.2">
      <c r="A232" s="11" t="s">
        <v>128</v>
      </c>
      <c r="B232" s="10">
        <v>0</v>
      </c>
      <c r="C232" s="45">
        <f>B232*180</f>
        <v>0</v>
      </c>
      <c r="D232" s="46">
        <f>C232*60/100</f>
        <v>0</v>
      </c>
      <c r="E232" s="44">
        <v>0.13</v>
      </c>
      <c r="F232" s="50">
        <v>6</v>
      </c>
      <c r="G232" s="50">
        <v>2</v>
      </c>
    </row>
    <row r="233" spans="1:7" s="34" customFormat="1" x14ac:dyDescent="0.2">
      <c r="A233" s="11" t="s">
        <v>272</v>
      </c>
      <c r="B233" s="10">
        <v>0</v>
      </c>
      <c r="C233" s="45">
        <f t="shared" si="34"/>
        <v>0</v>
      </c>
      <c r="D233" s="46">
        <f t="shared" si="30"/>
        <v>0</v>
      </c>
      <c r="E233" s="44">
        <v>0.44</v>
      </c>
      <c r="F233" s="50">
        <v>47</v>
      </c>
      <c r="G233" s="50">
        <v>37</v>
      </c>
    </row>
    <row r="234" spans="1:7" s="34" customFormat="1" x14ac:dyDescent="0.2">
      <c r="A234" s="11" t="s">
        <v>130</v>
      </c>
      <c r="B234" s="10">
        <v>0</v>
      </c>
      <c r="C234" s="45">
        <f t="shared" si="34"/>
        <v>0</v>
      </c>
      <c r="D234" s="46">
        <f t="shared" si="30"/>
        <v>0</v>
      </c>
      <c r="E234" s="44">
        <v>1.1599999999999999</v>
      </c>
      <c r="F234" s="50">
        <v>85</v>
      </c>
      <c r="G234" s="50">
        <v>60</v>
      </c>
    </row>
    <row r="235" spans="1:7" s="34" customFormat="1" x14ac:dyDescent="0.2">
      <c r="A235" s="11" t="s">
        <v>273</v>
      </c>
      <c r="B235" s="10">
        <v>0</v>
      </c>
      <c r="C235" s="45">
        <f t="shared" si="34"/>
        <v>0</v>
      </c>
      <c r="D235" s="46">
        <f t="shared" si="30"/>
        <v>0</v>
      </c>
      <c r="E235" s="44">
        <v>0.3</v>
      </c>
      <c r="F235" s="50">
        <v>15</v>
      </c>
      <c r="G235" s="50">
        <v>10</v>
      </c>
    </row>
    <row r="236" spans="1:7" s="43" customFormat="1" x14ac:dyDescent="0.2">
      <c r="A236" s="11" t="s">
        <v>132</v>
      </c>
      <c r="B236" s="10">
        <v>0</v>
      </c>
      <c r="C236" s="45">
        <f t="shared" si="34"/>
        <v>0</v>
      </c>
      <c r="D236" s="46">
        <f t="shared" si="30"/>
        <v>0</v>
      </c>
      <c r="E236" s="66">
        <v>0.4</v>
      </c>
      <c r="F236" s="50">
        <v>21</v>
      </c>
      <c r="G236" s="74">
        <v>17</v>
      </c>
    </row>
    <row r="237" spans="1:7" s="34" customFormat="1" x14ac:dyDescent="0.2">
      <c r="A237" s="11" t="s">
        <v>133</v>
      </c>
      <c r="B237" s="44">
        <v>5.34</v>
      </c>
      <c r="C237" s="45">
        <f t="shared" si="34"/>
        <v>961.19999999999993</v>
      </c>
      <c r="D237" s="46">
        <f t="shared" si="30"/>
        <v>768.96</v>
      </c>
      <c r="E237" s="44">
        <v>0.83</v>
      </c>
      <c r="F237" s="50">
        <v>70</v>
      </c>
      <c r="G237" s="50">
        <v>47</v>
      </c>
    </row>
    <row r="238" spans="1:7" s="34" customFormat="1" x14ac:dyDescent="0.2">
      <c r="A238" s="11" t="s">
        <v>134</v>
      </c>
      <c r="B238" s="10">
        <v>0</v>
      </c>
      <c r="C238" s="45">
        <f t="shared" si="34"/>
        <v>0</v>
      </c>
      <c r="D238" s="46">
        <f t="shared" si="30"/>
        <v>0</v>
      </c>
      <c r="E238" s="44">
        <v>1.82</v>
      </c>
      <c r="F238" s="50">
        <v>135</v>
      </c>
      <c r="G238" s="50">
        <v>99</v>
      </c>
    </row>
    <row r="239" spans="1:7" s="34" customFormat="1" x14ac:dyDescent="0.2">
      <c r="A239" s="11" t="s">
        <v>135</v>
      </c>
      <c r="B239" s="10">
        <v>0</v>
      </c>
      <c r="C239" s="45">
        <f t="shared" si="34"/>
        <v>0</v>
      </c>
      <c r="D239" s="46">
        <f>C239*60/100</f>
        <v>0</v>
      </c>
      <c r="E239" s="44">
        <v>0.5</v>
      </c>
      <c r="F239" s="50">
        <v>33</v>
      </c>
      <c r="G239" s="50">
        <v>10</v>
      </c>
    </row>
    <row r="240" spans="1:7" s="34" customFormat="1" x14ac:dyDescent="0.2">
      <c r="A240" s="11" t="s">
        <v>136</v>
      </c>
      <c r="B240" s="10">
        <v>0</v>
      </c>
      <c r="C240" s="45">
        <f t="shared" si="34"/>
        <v>0</v>
      </c>
      <c r="D240" s="46">
        <f t="shared" si="30"/>
        <v>0</v>
      </c>
      <c r="E240" s="44">
        <v>0.03</v>
      </c>
      <c r="F240" s="50">
        <v>4</v>
      </c>
      <c r="G240" s="50">
        <v>3</v>
      </c>
    </row>
    <row r="241" spans="1:7" s="34" customFormat="1" x14ac:dyDescent="0.2">
      <c r="A241" s="11" t="s">
        <v>330</v>
      </c>
      <c r="B241" s="10">
        <v>0</v>
      </c>
      <c r="C241" s="45">
        <f t="shared" si="34"/>
        <v>0</v>
      </c>
      <c r="D241" s="46">
        <f t="shared" si="30"/>
        <v>0</v>
      </c>
      <c r="E241" s="44">
        <v>0</v>
      </c>
      <c r="F241" s="50">
        <v>0</v>
      </c>
      <c r="G241" s="50">
        <v>0</v>
      </c>
    </row>
    <row r="242" spans="1:7" s="34" customFormat="1" x14ac:dyDescent="0.2">
      <c r="A242" s="11" t="s">
        <v>331</v>
      </c>
      <c r="B242" s="10">
        <v>0</v>
      </c>
      <c r="C242" s="45">
        <f t="shared" ref="C242:C252" si="39">B242*180</f>
        <v>0</v>
      </c>
      <c r="D242" s="46">
        <f t="shared" si="30"/>
        <v>0</v>
      </c>
      <c r="E242" s="44">
        <v>0.15</v>
      </c>
      <c r="F242" s="50">
        <v>17</v>
      </c>
      <c r="G242" s="50">
        <v>12.5</v>
      </c>
    </row>
    <row r="243" spans="1:7" s="34" customFormat="1" x14ac:dyDescent="0.2">
      <c r="A243" s="11" t="s">
        <v>332</v>
      </c>
      <c r="B243" s="10">
        <v>0</v>
      </c>
      <c r="C243" s="45">
        <f t="shared" si="39"/>
        <v>0</v>
      </c>
      <c r="D243" s="46">
        <f>C243*60/100</f>
        <v>0</v>
      </c>
      <c r="E243" s="44">
        <v>0</v>
      </c>
      <c r="F243" s="50">
        <v>0</v>
      </c>
      <c r="G243" s="50">
        <v>0</v>
      </c>
    </row>
    <row r="244" spans="1:7" s="18" customFormat="1" x14ac:dyDescent="0.2">
      <c r="A244" s="11" t="s">
        <v>140</v>
      </c>
      <c r="B244" s="44">
        <v>5.55</v>
      </c>
      <c r="C244" s="45">
        <f t="shared" si="39"/>
        <v>999</v>
      </c>
      <c r="D244" s="46">
        <f t="shared" si="30"/>
        <v>799.2</v>
      </c>
      <c r="E244" s="44">
        <v>0.08</v>
      </c>
      <c r="F244" s="50">
        <v>6</v>
      </c>
      <c r="G244" s="50">
        <v>4.5</v>
      </c>
    </row>
    <row r="245" spans="1:7" s="34" customFormat="1" x14ac:dyDescent="0.2">
      <c r="A245" s="11" t="s">
        <v>141</v>
      </c>
      <c r="B245" s="10">
        <v>0</v>
      </c>
      <c r="C245" s="45">
        <f t="shared" si="39"/>
        <v>0</v>
      </c>
      <c r="D245" s="46">
        <f>C245*80/100</f>
        <v>0</v>
      </c>
      <c r="E245" s="44">
        <v>5.46</v>
      </c>
      <c r="F245" s="50">
        <v>349</v>
      </c>
      <c r="G245" s="50">
        <v>244</v>
      </c>
    </row>
    <row r="246" spans="1:7" s="18" customFormat="1" x14ac:dyDescent="0.2">
      <c r="A246" s="11" t="s">
        <v>454</v>
      </c>
      <c r="B246" s="10">
        <v>0.04</v>
      </c>
      <c r="C246" s="45">
        <f>B246*195</f>
        <v>7.8</v>
      </c>
      <c r="D246" s="46">
        <f t="shared" ref="D246" si="40">C246*80/100</f>
        <v>6.24</v>
      </c>
      <c r="E246" s="44">
        <v>0</v>
      </c>
      <c r="F246" s="50">
        <v>0</v>
      </c>
      <c r="G246" s="50">
        <v>0</v>
      </c>
    </row>
    <row r="247" spans="1:7" s="34" customFormat="1" x14ac:dyDescent="0.2">
      <c r="A247" s="11" t="s">
        <v>379</v>
      </c>
      <c r="B247" s="44">
        <v>5.6</v>
      </c>
      <c r="C247" s="45">
        <f>B247*190</f>
        <v>1064</v>
      </c>
      <c r="D247" s="46">
        <f t="shared" si="30"/>
        <v>851.2</v>
      </c>
      <c r="E247" s="44">
        <v>3.91</v>
      </c>
      <c r="F247" s="50">
        <v>1006</v>
      </c>
      <c r="G247" s="50">
        <v>701</v>
      </c>
    </row>
    <row r="248" spans="1:7" s="34" customFormat="1" x14ac:dyDescent="0.2">
      <c r="A248" s="11" t="s">
        <v>274</v>
      </c>
      <c r="B248" s="10">
        <v>0</v>
      </c>
      <c r="C248" s="45">
        <f>B248*190</f>
        <v>0</v>
      </c>
      <c r="D248" s="46">
        <f t="shared" si="30"/>
        <v>0</v>
      </c>
      <c r="E248" s="44">
        <v>5.99</v>
      </c>
      <c r="F248" s="50">
        <v>618</v>
      </c>
      <c r="G248" s="50">
        <v>423</v>
      </c>
    </row>
    <row r="249" spans="1:7" s="34" customFormat="1" x14ac:dyDescent="0.2">
      <c r="A249" s="11" t="s">
        <v>257</v>
      </c>
      <c r="B249" s="10">
        <v>0</v>
      </c>
      <c r="C249" s="45">
        <f t="shared" si="39"/>
        <v>0</v>
      </c>
      <c r="D249" s="46">
        <f t="shared" si="30"/>
        <v>0</v>
      </c>
      <c r="E249" s="44">
        <v>4.7</v>
      </c>
      <c r="F249" s="50">
        <v>473</v>
      </c>
      <c r="G249" s="50">
        <v>326</v>
      </c>
    </row>
    <row r="250" spans="1:7" s="34" customFormat="1" x14ac:dyDescent="0.2">
      <c r="A250" s="11" t="s">
        <v>145</v>
      </c>
      <c r="B250" s="10">
        <v>0</v>
      </c>
      <c r="C250" s="45">
        <f t="shared" si="39"/>
        <v>0</v>
      </c>
      <c r="D250" s="46">
        <f t="shared" si="30"/>
        <v>0</v>
      </c>
      <c r="E250" s="44">
        <v>2.35</v>
      </c>
      <c r="F250" s="50">
        <v>173</v>
      </c>
      <c r="G250" s="50">
        <v>129</v>
      </c>
    </row>
    <row r="251" spans="1:7" s="34" customFormat="1" x14ac:dyDescent="0.2">
      <c r="A251" s="11" t="s">
        <v>396</v>
      </c>
      <c r="B251" s="10">
        <v>0</v>
      </c>
      <c r="C251" s="45">
        <f t="shared" ref="C251" si="41">B251*180</f>
        <v>0</v>
      </c>
      <c r="D251" s="46">
        <f t="shared" ref="D251" si="42">C251*80/100</f>
        <v>0</v>
      </c>
      <c r="E251" s="44">
        <v>4.3</v>
      </c>
      <c r="F251" s="50">
        <v>355</v>
      </c>
      <c r="G251" s="50">
        <v>245</v>
      </c>
    </row>
    <row r="252" spans="1:7" s="34" customFormat="1" x14ac:dyDescent="0.2">
      <c r="A252" s="11" t="s">
        <v>381</v>
      </c>
      <c r="B252" s="44">
        <v>23.49</v>
      </c>
      <c r="C252" s="45">
        <f t="shared" si="39"/>
        <v>4228.2</v>
      </c>
      <c r="D252" s="46">
        <f t="shared" si="30"/>
        <v>3382.56</v>
      </c>
      <c r="E252" s="44">
        <v>10.17</v>
      </c>
      <c r="F252" s="50">
        <v>609</v>
      </c>
      <c r="G252" s="50">
        <v>419</v>
      </c>
    </row>
    <row r="253" spans="1:7" s="34" customFormat="1" x14ac:dyDescent="0.2">
      <c r="A253" s="11" t="s">
        <v>146</v>
      </c>
      <c r="B253" s="10">
        <v>0</v>
      </c>
      <c r="C253" s="45">
        <f t="shared" ref="C253:C258" si="43">B253*180</f>
        <v>0</v>
      </c>
      <c r="D253" s="46">
        <f t="shared" si="30"/>
        <v>0</v>
      </c>
      <c r="E253" s="44">
        <v>0.67</v>
      </c>
      <c r="F253" s="50">
        <v>68</v>
      </c>
      <c r="G253" s="50">
        <v>50</v>
      </c>
    </row>
    <row r="254" spans="1:7" s="34" customFormat="1" x14ac:dyDescent="0.2">
      <c r="A254" s="11" t="s">
        <v>147</v>
      </c>
      <c r="B254" s="10">
        <v>0</v>
      </c>
      <c r="C254" s="45">
        <f t="shared" si="43"/>
        <v>0</v>
      </c>
      <c r="D254" s="46">
        <f t="shared" si="30"/>
        <v>0</v>
      </c>
      <c r="E254" s="44">
        <v>1.0900000000000001</v>
      </c>
      <c r="F254" s="50">
        <v>62</v>
      </c>
      <c r="G254" s="50">
        <v>41</v>
      </c>
    </row>
    <row r="255" spans="1:7" s="34" customFormat="1" x14ac:dyDescent="0.2">
      <c r="A255" s="11" t="s">
        <v>447</v>
      </c>
      <c r="B255" s="10">
        <v>0</v>
      </c>
      <c r="C255" s="45">
        <f t="shared" ref="C255" si="44">B255*180</f>
        <v>0</v>
      </c>
      <c r="D255" s="46">
        <f t="shared" ref="D255" si="45">C255*80/100</f>
        <v>0</v>
      </c>
      <c r="E255" s="44">
        <v>0.19</v>
      </c>
      <c r="F255" s="50">
        <v>14</v>
      </c>
      <c r="G255" s="50">
        <v>9</v>
      </c>
    </row>
    <row r="256" spans="1:7" s="34" customFormat="1" x14ac:dyDescent="0.2">
      <c r="A256" s="11" t="s">
        <v>148</v>
      </c>
      <c r="B256" s="10">
        <v>0</v>
      </c>
      <c r="C256" s="45">
        <f t="shared" si="43"/>
        <v>0</v>
      </c>
      <c r="D256" s="46">
        <f t="shared" si="30"/>
        <v>0</v>
      </c>
      <c r="E256" s="44">
        <v>0</v>
      </c>
      <c r="F256" s="50">
        <v>0</v>
      </c>
      <c r="G256" s="50">
        <v>0</v>
      </c>
    </row>
    <row r="257" spans="1:7" s="34" customFormat="1" x14ac:dyDescent="0.2">
      <c r="A257" s="11" t="s">
        <v>149</v>
      </c>
      <c r="B257" s="10">
        <v>0</v>
      </c>
      <c r="C257" s="45">
        <f t="shared" si="43"/>
        <v>0</v>
      </c>
      <c r="D257" s="46">
        <f t="shared" si="30"/>
        <v>0</v>
      </c>
      <c r="E257" s="44">
        <v>0</v>
      </c>
      <c r="F257" s="50">
        <v>0</v>
      </c>
      <c r="G257" s="50">
        <v>0</v>
      </c>
    </row>
    <row r="258" spans="1:7" s="34" customFormat="1" x14ac:dyDescent="0.2">
      <c r="A258" s="11" t="s">
        <v>150</v>
      </c>
      <c r="B258" s="10">
        <v>0</v>
      </c>
      <c r="C258" s="45">
        <f t="shared" si="43"/>
        <v>0</v>
      </c>
      <c r="D258" s="46">
        <f t="shared" si="30"/>
        <v>0</v>
      </c>
      <c r="E258" s="44">
        <v>0.01</v>
      </c>
      <c r="F258" s="50">
        <v>2</v>
      </c>
      <c r="G258" s="50">
        <v>1</v>
      </c>
    </row>
    <row r="259" spans="1:7" s="18" customFormat="1" x14ac:dyDescent="0.2">
      <c r="A259" s="11" t="s">
        <v>151</v>
      </c>
      <c r="B259" s="66">
        <v>0.51</v>
      </c>
      <c r="C259" s="45">
        <f t="shared" ref="C259" si="46">B259*195</f>
        <v>99.45</v>
      </c>
      <c r="D259" s="46">
        <f t="shared" ref="D259" si="47">C259*80/100</f>
        <v>79.56</v>
      </c>
      <c r="E259" s="44">
        <v>0.89</v>
      </c>
      <c r="F259" s="50">
        <v>71</v>
      </c>
      <c r="G259" s="50">
        <v>53</v>
      </c>
    </row>
    <row r="260" spans="1:7" s="34" customFormat="1" x14ac:dyDescent="0.2">
      <c r="A260" s="11" t="s">
        <v>367</v>
      </c>
      <c r="B260" s="10">
        <v>0</v>
      </c>
      <c r="C260" s="45">
        <f t="shared" ref="C260:C268" si="48">B260*180</f>
        <v>0</v>
      </c>
      <c r="D260" s="46">
        <f t="shared" si="30"/>
        <v>0</v>
      </c>
      <c r="E260" s="44">
        <v>3.9</v>
      </c>
      <c r="F260" s="50">
        <v>571</v>
      </c>
      <c r="G260" s="50">
        <v>425</v>
      </c>
    </row>
    <row r="261" spans="1:7" s="34" customFormat="1" x14ac:dyDescent="0.2">
      <c r="A261" s="11" t="s">
        <v>368</v>
      </c>
      <c r="B261" s="10">
        <v>0</v>
      </c>
      <c r="C261" s="45">
        <f t="shared" si="48"/>
        <v>0</v>
      </c>
      <c r="D261" s="46">
        <f t="shared" si="30"/>
        <v>0</v>
      </c>
      <c r="E261" s="44">
        <v>0.24</v>
      </c>
      <c r="F261" s="50">
        <v>13</v>
      </c>
      <c r="G261" s="50">
        <v>10</v>
      </c>
    </row>
    <row r="262" spans="1:7" s="34" customFormat="1" x14ac:dyDescent="0.2">
      <c r="A262" s="11" t="s">
        <v>369</v>
      </c>
      <c r="B262" s="10">
        <v>0</v>
      </c>
      <c r="C262" s="45">
        <f t="shared" si="48"/>
        <v>0</v>
      </c>
      <c r="D262" s="46">
        <f t="shared" si="30"/>
        <v>0</v>
      </c>
      <c r="E262" s="44">
        <v>0.91</v>
      </c>
      <c r="F262" s="50">
        <v>132</v>
      </c>
      <c r="G262" s="50">
        <v>92</v>
      </c>
    </row>
    <row r="263" spans="1:7" s="34" customFormat="1" x14ac:dyDescent="0.2">
      <c r="A263" s="11" t="s">
        <v>155</v>
      </c>
      <c r="B263" s="10">
        <v>0</v>
      </c>
      <c r="C263" s="45">
        <f t="shared" si="48"/>
        <v>0</v>
      </c>
      <c r="D263" s="46">
        <f t="shared" si="30"/>
        <v>0</v>
      </c>
      <c r="E263" s="44">
        <v>0</v>
      </c>
      <c r="F263" s="50">
        <v>0</v>
      </c>
      <c r="G263" s="50">
        <v>0</v>
      </c>
    </row>
    <row r="264" spans="1:7" s="34" customFormat="1" x14ac:dyDescent="0.2">
      <c r="A264" s="11" t="s">
        <v>365</v>
      </c>
      <c r="B264" s="10">
        <v>0</v>
      </c>
      <c r="C264" s="45">
        <f>B264*190</f>
        <v>0</v>
      </c>
      <c r="D264" s="46">
        <f t="shared" si="30"/>
        <v>0</v>
      </c>
      <c r="E264" s="44">
        <v>12.24</v>
      </c>
      <c r="F264" s="50">
        <v>1661</v>
      </c>
      <c r="G264" s="50">
        <v>1140</v>
      </c>
    </row>
    <row r="265" spans="1:7" s="34" customFormat="1" x14ac:dyDescent="0.2">
      <c r="A265" s="11" t="s">
        <v>366</v>
      </c>
      <c r="B265" s="10">
        <v>0</v>
      </c>
      <c r="C265" s="45">
        <f>B265*190</f>
        <v>0</v>
      </c>
      <c r="D265" s="46">
        <f>C265*60/100</f>
        <v>0</v>
      </c>
      <c r="E265" s="44">
        <v>1.2</v>
      </c>
      <c r="F265" s="50">
        <v>54</v>
      </c>
      <c r="G265" s="50">
        <v>15</v>
      </c>
    </row>
    <row r="266" spans="1:7" s="34" customFormat="1" x14ac:dyDescent="0.2">
      <c r="A266" s="11" t="s">
        <v>261</v>
      </c>
      <c r="B266" s="10">
        <v>0</v>
      </c>
      <c r="C266" s="45">
        <f t="shared" si="48"/>
        <v>0</v>
      </c>
      <c r="D266" s="46">
        <f t="shared" si="30"/>
        <v>0</v>
      </c>
      <c r="E266" s="44">
        <v>2.96</v>
      </c>
      <c r="F266" s="50">
        <v>194</v>
      </c>
      <c r="G266" s="50">
        <v>129</v>
      </c>
    </row>
    <row r="267" spans="1:7" s="34" customFormat="1" x14ac:dyDescent="0.2">
      <c r="A267" s="11" t="s">
        <v>159</v>
      </c>
      <c r="B267" s="10">
        <v>0</v>
      </c>
      <c r="C267" s="45">
        <f t="shared" si="48"/>
        <v>0</v>
      </c>
      <c r="D267" s="46">
        <f t="shared" si="30"/>
        <v>0</v>
      </c>
      <c r="E267" s="66">
        <v>2.21</v>
      </c>
      <c r="F267" s="74">
        <v>200</v>
      </c>
      <c r="G267" s="50">
        <v>147</v>
      </c>
    </row>
    <row r="268" spans="1:7" s="34" customFormat="1" x14ac:dyDescent="0.2">
      <c r="A268" s="11" t="s">
        <v>275</v>
      </c>
      <c r="B268" s="10">
        <v>0</v>
      </c>
      <c r="C268" s="45">
        <f t="shared" si="48"/>
        <v>0</v>
      </c>
      <c r="D268" s="46">
        <f t="shared" si="30"/>
        <v>0</v>
      </c>
      <c r="E268" s="66">
        <v>0.17</v>
      </c>
      <c r="F268" s="74">
        <v>16</v>
      </c>
      <c r="G268" s="50">
        <v>11</v>
      </c>
    </row>
    <row r="269" spans="1:7" s="34" customFormat="1" x14ac:dyDescent="0.2">
      <c r="A269" s="55" t="s">
        <v>362</v>
      </c>
      <c r="B269" s="23">
        <f t="shared" ref="B269:G269" si="49">SUM(B213:B268)</f>
        <v>43.28029999999999</v>
      </c>
      <c r="C269" s="24">
        <f t="shared" si="49"/>
        <v>7856.9584999999997</v>
      </c>
      <c r="D269" s="25">
        <f t="shared" si="49"/>
        <v>6285.5668000000005</v>
      </c>
      <c r="E269" s="23">
        <f t="shared" si="49"/>
        <v>98.929999999999993</v>
      </c>
      <c r="F269" s="24">
        <f t="shared" si="49"/>
        <v>9587</v>
      </c>
      <c r="G269" s="24">
        <f t="shared" si="49"/>
        <v>6708</v>
      </c>
    </row>
    <row r="270" spans="1:7" s="34" customFormat="1" x14ac:dyDescent="0.2">
      <c r="A270" s="11" t="s">
        <v>333</v>
      </c>
      <c r="B270" s="44">
        <v>3.73</v>
      </c>
      <c r="C270" s="45">
        <f>B270*195</f>
        <v>727.35</v>
      </c>
      <c r="D270" s="46">
        <f t="shared" ref="D270:D313" si="50">C270*80/100</f>
        <v>581.88</v>
      </c>
      <c r="E270" s="66">
        <v>8</v>
      </c>
      <c r="F270" s="50">
        <v>594</v>
      </c>
      <c r="G270" s="50">
        <v>477</v>
      </c>
    </row>
    <row r="271" spans="1:7" s="34" customFormat="1" x14ac:dyDescent="0.2">
      <c r="A271" s="11" t="s">
        <v>334</v>
      </c>
      <c r="B271" s="10">
        <v>0</v>
      </c>
      <c r="C271" s="45">
        <f t="shared" ref="C271:C289" si="51">B271*195</f>
        <v>0</v>
      </c>
      <c r="D271" s="46">
        <f t="shared" si="50"/>
        <v>0</v>
      </c>
      <c r="E271" s="66">
        <v>1.31</v>
      </c>
      <c r="F271" s="50">
        <v>116</v>
      </c>
      <c r="G271" s="50">
        <v>100</v>
      </c>
    </row>
    <row r="272" spans="1:7" s="34" customFormat="1" x14ac:dyDescent="0.2">
      <c r="A272" s="11" t="s">
        <v>335</v>
      </c>
      <c r="B272" s="44">
        <v>14.03</v>
      </c>
      <c r="C272" s="45">
        <f>B272*195</f>
        <v>2735.85</v>
      </c>
      <c r="D272" s="46">
        <f t="shared" ref="D272" si="52">C272*80/100</f>
        <v>2188.6799999999998</v>
      </c>
      <c r="E272" s="66">
        <v>0</v>
      </c>
      <c r="F272" s="50">
        <v>0</v>
      </c>
      <c r="G272" s="50">
        <v>0</v>
      </c>
    </row>
    <row r="273" spans="1:7" s="34" customFormat="1" x14ac:dyDescent="0.2">
      <c r="A273" s="11" t="s">
        <v>378</v>
      </c>
      <c r="B273" s="10">
        <v>0</v>
      </c>
      <c r="C273" s="45">
        <f t="shared" si="51"/>
        <v>0</v>
      </c>
      <c r="D273" s="46">
        <f t="shared" si="50"/>
        <v>0</v>
      </c>
      <c r="E273" s="66">
        <v>1.77</v>
      </c>
      <c r="F273" s="50">
        <v>62</v>
      </c>
      <c r="G273" s="50">
        <v>46</v>
      </c>
    </row>
    <row r="274" spans="1:7" s="34" customFormat="1" x14ac:dyDescent="0.2">
      <c r="A274" s="11" t="s">
        <v>393</v>
      </c>
      <c r="B274" s="10">
        <v>0</v>
      </c>
      <c r="C274" s="45">
        <f t="shared" si="51"/>
        <v>0</v>
      </c>
      <c r="D274" s="46">
        <f t="shared" si="50"/>
        <v>0</v>
      </c>
      <c r="E274" s="66">
        <v>0</v>
      </c>
      <c r="F274" s="50">
        <v>0</v>
      </c>
      <c r="G274" s="50">
        <v>0</v>
      </c>
    </row>
    <row r="275" spans="1:7" s="34" customFormat="1" x14ac:dyDescent="0.2">
      <c r="A275" s="11" t="s">
        <v>408</v>
      </c>
      <c r="B275" s="44">
        <v>1.3299999999999999E-2</v>
      </c>
      <c r="C275" s="45">
        <f t="shared" ref="C275" si="53">B275*195</f>
        <v>2.5934999999999997</v>
      </c>
      <c r="D275" s="46">
        <f t="shared" si="50"/>
        <v>2.0747999999999998</v>
      </c>
      <c r="E275" s="66">
        <v>0</v>
      </c>
      <c r="F275" s="50">
        <v>0</v>
      </c>
      <c r="G275" s="50">
        <v>0</v>
      </c>
    </row>
    <row r="276" spans="1:7" s="34" customFormat="1" x14ac:dyDescent="0.2">
      <c r="A276" s="11" t="s">
        <v>336</v>
      </c>
      <c r="B276" s="44">
        <v>0.81</v>
      </c>
      <c r="C276" s="45">
        <f t="shared" si="51"/>
        <v>157.95000000000002</v>
      </c>
      <c r="D276" s="46">
        <f t="shared" si="50"/>
        <v>126.36000000000001</v>
      </c>
      <c r="E276" s="66">
        <v>11.91</v>
      </c>
      <c r="F276" s="50">
        <v>1735</v>
      </c>
      <c r="G276" s="50">
        <v>1181</v>
      </c>
    </row>
    <row r="277" spans="1:7" s="34" customFormat="1" x14ac:dyDescent="0.2">
      <c r="A277" s="11" t="s">
        <v>337</v>
      </c>
      <c r="B277" s="44">
        <v>0.42</v>
      </c>
      <c r="C277" s="45">
        <f t="shared" si="51"/>
        <v>81.899999999999991</v>
      </c>
      <c r="D277" s="46">
        <f t="shared" si="50"/>
        <v>65.52</v>
      </c>
      <c r="E277" s="66">
        <f t="shared" ref="E277:E299" si="54">F277/195</f>
        <v>0</v>
      </c>
      <c r="F277" s="50">
        <v>0</v>
      </c>
      <c r="G277" s="50">
        <f t="shared" ref="G277:G299" si="55">F277*80/100</f>
        <v>0</v>
      </c>
    </row>
    <row r="278" spans="1:7" s="34" customFormat="1" x14ac:dyDescent="0.2">
      <c r="A278" s="11" t="s">
        <v>338</v>
      </c>
      <c r="B278" s="10">
        <v>0</v>
      </c>
      <c r="C278" s="45">
        <f t="shared" si="51"/>
        <v>0</v>
      </c>
      <c r="D278" s="46">
        <f t="shared" si="50"/>
        <v>0</v>
      </c>
      <c r="E278" s="66">
        <v>0.85</v>
      </c>
      <c r="F278" s="50">
        <v>518</v>
      </c>
      <c r="G278" s="50">
        <v>883</v>
      </c>
    </row>
    <row r="279" spans="1:7" s="34" customFormat="1" x14ac:dyDescent="0.2">
      <c r="A279" s="11" t="s">
        <v>384</v>
      </c>
      <c r="B279" s="10">
        <v>0</v>
      </c>
      <c r="C279" s="45">
        <f t="shared" si="51"/>
        <v>0</v>
      </c>
      <c r="D279" s="46">
        <f t="shared" si="50"/>
        <v>0</v>
      </c>
      <c r="E279" s="66">
        <f t="shared" si="54"/>
        <v>0</v>
      </c>
      <c r="F279" s="50">
        <v>0</v>
      </c>
      <c r="G279" s="50">
        <v>0</v>
      </c>
    </row>
    <row r="280" spans="1:7" s="34" customFormat="1" x14ac:dyDescent="0.2">
      <c r="A280" s="11" t="s">
        <v>418</v>
      </c>
      <c r="B280" s="10">
        <v>0</v>
      </c>
      <c r="C280" s="45">
        <f t="shared" si="51"/>
        <v>0</v>
      </c>
      <c r="D280" s="46">
        <f t="shared" si="50"/>
        <v>0</v>
      </c>
      <c r="E280" s="66">
        <v>0</v>
      </c>
      <c r="F280" s="74">
        <v>0</v>
      </c>
      <c r="G280" s="50">
        <v>0</v>
      </c>
    </row>
    <row r="281" spans="1:7" s="34" customFormat="1" x14ac:dyDescent="0.2">
      <c r="A281" s="11" t="s">
        <v>363</v>
      </c>
      <c r="B281" s="10">
        <v>0</v>
      </c>
      <c r="C281" s="45">
        <f t="shared" si="51"/>
        <v>0</v>
      </c>
      <c r="D281" s="46">
        <f t="shared" si="50"/>
        <v>0</v>
      </c>
      <c r="E281" s="66">
        <f t="shared" si="54"/>
        <v>0</v>
      </c>
      <c r="F281" s="50">
        <v>0</v>
      </c>
      <c r="G281" s="50">
        <v>0</v>
      </c>
    </row>
    <row r="282" spans="1:7" s="34" customFormat="1" x14ac:dyDescent="0.2">
      <c r="A282" s="11" t="s">
        <v>339</v>
      </c>
      <c r="B282" s="44">
        <v>4.58</v>
      </c>
      <c r="C282" s="45">
        <f t="shared" si="51"/>
        <v>893.1</v>
      </c>
      <c r="D282" s="46">
        <f t="shared" si="50"/>
        <v>714.48</v>
      </c>
      <c r="E282" s="66">
        <v>5.83</v>
      </c>
      <c r="F282" s="50">
        <v>504</v>
      </c>
      <c r="G282" s="50">
        <v>445</v>
      </c>
    </row>
    <row r="283" spans="1:7" s="58" customFormat="1" x14ac:dyDescent="0.2">
      <c r="A283" s="11" t="s">
        <v>442</v>
      </c>
      <c r="B283" s="66">
        <v>0</v>
      </c>
      <c r="C283" s="10">
        <v>0</v>
      </c>
      <c r="D283" s="53">
        <v>0</v>
      </c>
      <c r="E283" s="66">
        <v>0.14000000000000001</v>
      </c>
      <c r="F283" s="74">
        <v>15</v>
      </c>
      <c r="G283" s="74">
        <v>10</v>
      </c>
    </row>
    <row r="284" spans="1:7" s="58" customFormat="1" x14ac:dyDescent="0.2">
      <c r="A284" s="11" t="s">
        <v>340</v>
      </c>
      <c r="B284" s="66">
        <v>7.78</v>
      </c>
      <c r="C284" s="45">
        <f>B284*195</f>
        <v>1517.1000000000001</v>
      </c>
      <c r="D284" s="46">
        <f>C284*80/100</f>
        <v>1213.68</v>
      </c>
      <c r="E284" s="66">
        <v>3.34</v>
      </c>
      <c r="F284" s="45">
        <v>180</v>
      </c>
      <c r="G284" s="74">
        <v>145</v>
      </c>
    </row>
    <row r="285" spans="1:7" s="58" customFormat="1" x14ac:dyDescent="0.2">
      <c r="A285" s="11" t="s">
        <v>341</v>
      </c>
      <c r="B285" s="65">
        <v>1E-3</v>
      </c>
      <c r="C285" s="10">
        <f t="shared" si="51"/>
        <v>0.19500000000000001</v>
      </c>
      <c r="D285" s="53">
        <f t="shared" si="50"/>
        <v>0.15600000000000003</v>
      </c>
      <c r="E285" s="66">
        <v>0.21</v>
      </c>
      <c r="F285" s="74">
        <v>32</v>
      </c>
      <c r="G285" s="74">
        <v>54</v>
      </c>
    </row>
    <row r="286" spans="1:7" s="58" customFormat="1" x14ac:dyDescent="0.2">
      <c r="A286" s="11" t="s">
        <v>394</v>
      </c>
      <c r="B286" s="10">
        <v>0</v>
      </c>
      <c r="C286" s="45">
        <f t="shared" ref="C286" si="56">B286*195</f>
        <v>0</v>
      </c>
      <c r="D286" s="46">
        <f t="shared" ref="D286" si="57">C286*80/100</f>
        <v>0</v>
      </c>
      <c r="E286" s="66">
        <v>1.45</v>
      </c>
      <c r="F286" s="74">
        <v>47</v>
      </c>
      <c r="G286" s="74">
        <v>35</v>
      </c>
    </row>
    <row r="287" spans="1:7" s="58" customFormat="1" x14ac:dyDescent="0.2">
      <c r="A287" s="11" t="s">
        <v>342</v>
      </c>
      <c r="B287" s="66">
        <v>1.08</v>
      </c>
      <c r="C287" s="45">
        <f t="shared" si="51"/>
        <v>210.60000000000002</v>
      </c>
      <c r="D287" s="46">
        <f t="shared" si="50"/>
        <v>168.48</v>
      </c>
      <c r="E287" s="66">
        <v>0.42</v>
      </c>
      <c r="F287" s="74">
        <v>70</v>
      </c>
      <c r="G287" s="74">
        <v>232</v>
      </c>
    </row>
    <row r="288" spans="1:7" s="58" customFormat="1" x14ac:dyDescent="0.2">
      <c r="A288" s="11" t="s">
        <v>343</v>
      </c>
      <c r="B288" s="66">
        <v>9.25</v>
      </c>
      <c r="C288" s="45">
        <f t="shared" si="51"/>
        <v>1803.75</v>
      </c>
      <c r="D288" s="46">
        <f t="shared" si="50"/>
        <v>1443</v>
      </c>
      <c r="E288" s="66">
        <v>3.75</v>
      </c>
      <c r="F288" s="74">
        <v>239</v>
      </c>
      <c r="G288" s="74">
        <v>164</v>
      </c>
    </row>
    <row r="289" spans="1:7" s="58" customFormat="1" x14ac:dyDescent="0.2">
      <c r="A289" s="11" t="s">
        <v>425</v>
      </c>
      <c r="B289" s="66">
        <v>4.59</v>
      </c>
      <c r="C289" s="45">
        <f t="shared" si="51"/>
        <v>895.05</v>
      </c>
      <c r="D289" s="46">
        <f t="shared" si="50"/>
        <v>716.04</v>
      </c>
      <c r="E289" s="66">
        <v>0.1</v>
      </c>
      <c r="F289" s="45">
        <v>11</v>
      </c>
      <c r="G289" s="74">
        <v>8</v>
      </c>
    </row>
    <row r="290" spans="1:7" s="58" customFormat="1" x14ac:dyDescent="0.2">
      <c r="A290" s="11" t="s">
        <v>370</v>
      </c>
      <c r="B290" s="66">
        <v>3.74</v>
      </c>
      <c r="C290" s="45">
        <f>B290*195</f>
        <v>729.30000000000007</v>
      </c>
      <c r="D290" s="46">
        <f>C290*80/100</f>
        <v>583.44000000000005</v>
      </c>
      <c r="E290" s="66">
        <v>0.83</v>
      </c>
      <c r="F290" s="45">
        <v>64</v>
      </c>
      <c r="G290" s="74">
        <v>5</v>
      </c>
    </row>
    <row r="291" spans="1:7" s="58" customFormat="1" x14ac:dyDescent="0.2">
      <c r="A291" s="11" t="s">
        <v>385</v>
      </c>
      <c r="B291" s="10">
        <v>0</v>
      </c>
      <c r="C291" s="45">
        <f t="shared" ref="C291" si="58">B291*195</f>
        <v>0</v>
      </c>
      <c r="D291" s="46">
        <f t="shared" ref="D291" si="59">C291*80/100</f>
        <v>0</v>
      </c>
      <c r="E291" s="66">
        <v>0</v>
      </c>
      <c r="F291" s="45">
        <v>0</v>
      </c>
      <c r="G291" s="74">
        <v>0</v>
      </c>
    </row>
    <row r="292" spans="1:7" s="58" customFormat="1" x14ac:dyDescent="0.2">
      <c r="A292" s="11" t="s">
        <v>410</v>
      </c>
      <c r="B292" s="66">
        <v>3.53</v>
      </c>
      <c r="C292" s="45">
        <f>B292*195</f>
        <v>688.34999999999991</v>
      </c>
      <c r="D292" s="46">
        <f>C292*80/100</f>
        <v>550.67999999999995</v>
      </c>
      <c r="E292" s="66">
        <v>0</v>
      </c>
      <c r="F292" s="45">
        <v>0</v>
      </c>
      <c r="G292" s="74">
        <v>0</v>
      </c>
    </row>
    <row r="293" spans="1:7" s="58" customFormat="1" x14ac:dyDescent="0.2">
      <c r="A293" s="11" t="s">
        <v>344</v>
      </c>
      <c r="B293" s="10">
        <v>0</v>
      </c>
      <c r="C293" s="45">
        <f>B293*230</f>
        <v>0</v>
      </c>
      <c r="D293" s="46">
        <f>C293*80/100</f>
        <v>0</v>
      </c>
      <c r="E293" s="66">
        <v>7.3</v>
      </c>
      <c r="F293" s="74">
        <v>735</v>
      </c>
      <c r="G293" s="74">
        <v>1298</v>
      </c>
    </row>
    <row r="294" spans="1:7" s="58" customFormat="1" x14ac:dyDescent="0.2">
      <c r="A294" s="11" t="s">
        <v>371</v>
      </c>
      <c r="B294" s="10">
        <v>0</v>
      </c>
      <c r="C294" s="45">
        <f>B294*120</f>
        <v>0</v>
      </c>
      <c r="D294" s="46">
        <f t="shared" si="50"/>
        <v>0</v>
      </c>
      <c r="E294" s="66">
        <v>0.17</v>
      </c>
      <c r="F294" s="74">
        <v>21</v>
      </c>
      <c r="G294" s="74">
        <v>14</v>
      </c>
    </row>
    <row r="295" spans="1:7" s="58" customFormat="1" x14ac:dyDescent="0.2">
      <c r="A295" s="11" t="s">
        <v>372</v>
      </c>
      <c r="B295" s="10">
        <v>0</v>
      </c>
      <c r="C295" s="45">
        <f t="shared" ref="C295" si="60">B295*230</f>
        <v>0</v>
      </c>
      <c r="D295" s="46">
        <f t="shared" si="50"/>
        <v>0</v>
      </c>
      <c r="E295" s="66">
        <v>11.23</v>
      </c>
      <c r="F295" s="74">
        <v>1391</v>
      </c>
      <c r="G295" s="74">
        <v>1227</v>
      </c>
    </row>
    <row r="296" spans="1:7" s="58" customFormat="1" x14ac:dyDescent="0.2">
      <c r="A296" s="11" t="s">
        <v>411</v>
      </c>
      <c r="B296" s="10">
        <v>0</v>
      </c>
      <c r="C296" s="45">
        <f>B296*230</f>
        <v>0</v>
      </c>
      <c r="D296" s="46">
        <f t="shared" ref="D296" si="61">C296*80/100</f>
        <v>0</v>
      </c>
      <c r="E296" s="66">
        <v>0</v>
      </c>
      <c r="F296" s="74">
        <v>0</v>
      </c>
      <c r="G296" s="74">
        <v>0</v>
      </c>
    </row>
    <row r="297" spans="1:7" s="58" customFormat="1" x14ac:dyDescent="0.2">
      <c r="A297" s="54" t="s">
        <v>345</v>
      </c>
      <c r="B297" s="69">
        <v>0</v>
      </c>
      <c r="C297" s="67">
        <f t="shared" ref="C297:C307" si="62">B297*195</f>
        <v>0</v>
      </c>
      <c r="D297" s="68">
        <f t="shared" si="50"/>
        <v>0</v>
      </c>
      <c r="E297" s="66">
        <v>1.1299999999999999</v>
      </c>
      <c r="F297" s="76">
        <v>2531</v>
      </c>
      <c r="G297" s="74">
        <v>1321</v>
      </c>
    </row>
    <row r="298" spans="1:7" s="58" customFormat="1" x14ac:dyDescent="0.2">
      <c r="A298" s="54" t="s">
        <v>346</v>
      </c>
      <c r="B298" s="66">
        <v>0.29120000000000001</v>
      </c>
      <c r="C298" s="67">
        <f t="shared" si="62"/>
        <v>56.784000000000006</v>
      </c>
      <c r="D298" s="68">
        <f t="shared" si="50"/>
        <v>45.427199999999999</v>
      </c>
      <c r="E298" s="66">
        <v>3.66</v>
      </c>
      <c r="F298" s="76">
        <v>384</v>
      </c>
      <c r="G298" s="74">
        <v>363</v>
      </c>
    </row>
    <row r="299" spans="1:7" s="58" customFormat="1" x14ac:dyDescent="0.2">
      <c r="A299" s="11" t="s">
        <v>347</v>
      </c>
      <c r="B299" s="10">
        <v>0</v>
      </c>
      <c r="C299" s="45">
        <f t="shared" si="62"/>
        <v>0</v>
      </c>
      <c r="D299" s="46">
        <f>C299*80/100</f>
        <v>0</v>
      </c>
      <c r="E299" s="66">
        <f t="shared" si="54"/>
        <v>0</v>
      </c>
      <c r="F299" s="74">
        <v>0</v>
      </c>
      <c r="G299" s="74">
        <f t="shared" si="55"/>
        <v>0</v>
      </c>
    </row>
    <row r="300" spans="1:7" s="58" customFormat="1" x14ac:dyDescent="0.2">
      <c r="A300" s="11" t="s">
        <v>348</v>
      </c>
      <c r="B300" s="66">
        <v>6.3799999999999996E-2</v>
      </c>
      <c r="C300" s="45">
        <f t="shared" ref="C300:C301" si="63">B300*195</f>
        <v>12.440999999999999</v>
      </c>
      <c r="D300" s="46">
        <f t="shared" ref="D300:D301" si="64">C300*80/100</f>
        <v>9.9527999999999999</v>
      </c>
      <c r="E300" s="66">
        <v>0</v>
      </c>
      <c r="F300" s="45">
        <v>0</v>
      </c>
      <c r="G300" s="74">
        <v>0</v>
      </c>
    </row>
    <row r="301" spans="1:7" s="58" customFormat="1" x14ac:dyDescent="0.2">
      <c r="A301" s="11" t="s">
        <v>349</v>
      </c>
      <c r="B301" s="66">
        <v>18.510000000000002</v>
      </c>
      <c r="C301" s="45">
        <f t="shared" si="63"/>
        <v>3609.4500000000003</v>
      </c>
      <c r="D301" s="46">
        <f t="shared" si="64"/>
        <v>2887.56</v>
      </c>
      <c r="E301" s="66">
        <v>5.16</v>
      </c>
      <c r="F301" s="45">
        <v>282</v>
      </c>
      <c r="G301" s="74">
        <v>202</v>
      </c>
    </row>
    <row r="302" spans="1:7" s="58" customFormat="1" x14ac:dyDescent="0.2">
      <c r="A302" s="11" t="s">
        <v>350</v>
      </c>
      <c r="B302" s="66">
        <v>3.29</v>
      </c>
      <c r="C302" s="45">
        <f t="shared" si="62"/>
        <v>641.54999999999995</v>
      </c>
      <c r="D302" s="46">
        <f t="shared" si="50"/>
        <v>513.24</v>
      </c>
      <c r="E302" s="66">
        <v>0.44</v>
      </c>
      <c r="F302" s="45">
        <v>41</v>
      </c>
      <c r="G302" s="74">
        <v>28</v>
      </c>
    </row>
    <row r="303" spans="1:7" s="58" customFormat="1" x14ac:dyDescent="0.2">
      <c r="A303" s="11" t="s">
        <v>351</v>
      </c>
      <c r="B303" s="66">
        <v>2.27</v>
      </c>
      <c r="C303" s="45">
        <f t="shared" si="62"/>
        <v>442.65</v>
      </c>
      <c r="D303" s="46">
        <f t="shared" si="50"/>
        <v>354.12</v>
      </c>
      <c r="E303" s="66">
        <v>0.19</v>
      </c>
      <c r="F303" s="74">
        <v>16</v>
      </c>
      <c r="G303" s="74">
        <v>12</v>
      </c>
    </row>
    <row r="304" spans="1:7" s="58" customFormat="1" x14ac:dyDescent="0.2">
      <c r="A304" s="11" t="s">
        <v>352</v>
      </c>
      <c r="B304" s="66">
        <v>1.1299999999999999</v>
      </c>
      <c r="C304" s="45">
        <f t="shared" si="62"/>
        <v>220.34999999999997</v>
      </c>
      <c r="D304" s="46">
        <f t="shared" si="50"/>
        <v>176.27999999999997</v>
      </c>
      <c r="E304" s="66">
        <v>0.38</v>
      </c>
      <c r="F304" s="45">
        <v>16</v>
      </c>
      <c r="G304" s="74">
        <v>11</v>
      </c>
    </row>
    <row r="305" spans="1:7" s="58" customFormat="1" x14ac:dyDescent="0.2">
      <c r="A305" s="11" t="s">
        <v>353</v>
      </c>
      <c r="B305" s="66">
        <v>1.7</v>
      </c>
      <c r="C305" s="45">
        <f t="shared" si="62"/>
        <v>331.5</v>
      </c>
      <c r="D305" s="46">
        <f t="shared" si="50"/>
        <v>265.2</v>
      </c>
      <c r="E305" s="66">
        <v>0.49</v>
      </c>
      <c r="F305" s="74">
        <v>63</v>
      </c>
      <c r="G305" s="74">
        <v>123</v>
      </c>
    </row>
    <row r="306" spans="1:7" s="58" customFormat="1" x14ac:dyDescent="0.2">
      <c r="A306" s="11" t="s">
        <v>354</v>
      </c>
      <c r="B306" s="66">
        <v>2.2799999999999998</v>
      </c>
      <c r="C306" s="45">
        <f t="shared" si="62"/>
        <v>444.59999999999997</v>
      </c>
      <c r="D306" s="46">
        <f>C306*80/100</f>
        <v>355.68</v>
      </c>
      <c r="E306" s="66">
        <v>0</v>
      </c>
      <c r="F306" s="45">
        <v>0</v>
      </c>
      <c r="G306" s="74">
        <v>0</v>
      </c>
    </row>
    <row r="307" spans="1:7" s="34" customFormat="1" x14ac:dyDescent="0.2">
      <c r="A307" s="11" t="s">
        <v>373</v>
      </c>
      <c r="B307" s="44">
        <v>0</v>
      </c>
      <c r="C307" s="45">
        <f t="shared" si="62"/>
        <v>0</v>
      </c>
      <c r="D307" s="46">
        <f t="shared" si="50"/>
        <v>0</v>
      </c>
      <c r="E307" s="66">
        <v>3.73</v>
      </c>
      <c r="F307" s="50">
        <v>763</v>
      </c>
      <c r="G307" s="50">
        <v>561</v>
      </c>
    </row>
    <row r="308" spans="1:7" s="34" customFormat="1" x14ac:dyDescent="0.2">
      <c r="A308" s="11" t="s">
        <v>445</v>
      </c>
      <c r="B308" s="44">
        <v>0</v>
      </c>
      <c r="C308" s="45">
        <v>0</v>
      </c>
      <c r="D308" s="46">
        <v>0</v>
      </c>
      <c r="E308" s="66">
        <v>0</v>
      </c>
      <c r="F308" s="50">
        <v>0</v>
      </c>
      <c r="G308" s="50">
        <v>0</v>
      </c>
    </row>
    <row r="309" spans="1:7" s="34" customFormat="1" x14ac:dyDescent="0.2">
      <c r="A309" s="11" t="s">
        <v>374</v>
      </c>
      <c r="B309" s="44">
        <v>0</v>
      </c>
      <c r="C309" s="45">
        <f>B309*230</f>
        <v>0</v>
      </c>
      <c r="D309" s="46">
        <f>C309*80/100</f>
        <v>0</v>
      </c>
      <c r="E309" s="66">
        <v>6.59</v>
      </c>
      <c r="F309" s="50">
        <v>1032</v>
      </c>
      <c r="G309" s="50">
        <v>1487</v>
      </c>
    </row>
    <row r="310" spans="1:7" s="34" customFormat="1" x14ac:dyDescent="0.2">
      <c r="A310" s="11" t="s">
        <v>449</v>
      </c>
      <c r="B310" s="44">
        <v>0</v>
      </c>
      <c r="C310" s="45">
        <v>0</v>
      </c>
      <c r="D310" s="46">
        <v>0</v>
      </c>
      <c r="E310" s="66">
        <v>0</v>
      </c>
      <c r="F310" s="50">
        <v>0</v>
      </c>
      <c r="G310" s="50">
        <v>0</v>
      </c>
    </row>
    <row r="311" spans="1:7" s="34" customFormat="1" x14ac:dyDescent="0.2">
      <c r="A311" s="11" t="s">
        <v>375</v>
      </c>
      <c r="B311" s="10">
        <v>0</v>
      </c>
      <c r="C311" s="45">
        <f>B311*230</f>
        <v>0</v>
      </c>
      <c r="D311" s="46">
        <f>C311*80/100</f>
        <v>0</v>
      </c>
      <c r="E311" s="66">
        <v>0.66</v>
      </c>
      <c r="F311" s="50">
        <v>36</v>
      </c>
      <c r="G311" s="50">
        <v>24</v>
      </c>
    </row>
    <row r="312" spans="1:7" s="34" customFormat="1" x14ac:dyDescent="0.2">
      <c r="A312" s="11" t="s">
        <v>355</v>
      </c>
      <c r="B312" s="10">
        <v>0.69</v>
      </c>
      <c r="C312" s="45">
        <f>B312*195</f>
        <v>134.54999999999998</v>
      </c>
      <c r="D312" s="46">
        <f t="shared" si="50"/>
        <v>107.63999999999999</v>
      </c>
      <c r="E312" s="66">
        <v>6.65</v>
      </c>
      <c r="F312" s="50">
        <v>790</v>
      </c>
      <c r="G312" s="50">
        <v>519</v>
      </c>
    </row>
    <row r="313" spans="1:7" s="34" customFormat="1" x14ac:dyDescent="0.2">
      <c r="A313" s="11" t="s">
        <v>356</v>
      </c>
      <c r="B313" s="44">
        <v>24.53</v>
      </c>
      <c r="C313" s="45">
        <f>B313*195</f>
        <v>4783.3500000000004</v>
      </c>
      <c r="D313" s="46">
        <f t="shared" si="50"/>
        <v>3826.68</v>
      </c>
      <c r="E313" s="66">
        <v>5.53</v>
      </c>
      <c r="F313" s="22">
        <v>590</v>
      </c>
      <c r="G313" s="50">
        <v>381</v>
      </c>
    </row>
    <row r="314" spans="1:7" s="34" customFormat="1" x14ac:dyDescent="0.2">
      <c r="A314" s="56" t="s">
        <v>357</v>
      </c>
      <c r="B314" s="70">
        <v>0</v>
      </c>
      <c r="C314" s="45">
        <f t="shared" ref="C314" si="65">B314*195</f>
        <v>0</v>
      </c>
      <c r="D314" s="46">
        <f t="shared" ref="D314" si="66">C314*80/100</f>
        <v>0</v>
      </c>
      <c r="E314" s="77">
        <v>0.62</v>
      </c>
      <c r="F314" s="78">
        <v>21</v>
      </c>
      <c r="G314" s="78">
        <v>14</v>
      </c>
    </row>
    <row r="315" spans="1:7" x14ac:dyDescent="0.2">
      <c r="A315" s="11" t="s">
        <v>358</v>
      </c>
      <c r="B315" s="20">
        <f t="shared" ref="B315:G315" si="67">SUM(B270:B314)</f>
        <v>108.30930000000001</v>
      </c>
      <c r="C315" s="24">
        <f t="shared" si="67"/>
        <v>21120.3135</v>
      </c>
      <c r="D315" s="25">
        <f t="shared" si="67"/>
        <v>16896.250799999998</v>
      </c>
      <c r="E315" s="20">
        <f t="shared" si="67"/>
        <v>93.840000000000018</v>
      </c>
      <c r="F315" s="21">
        <f t="shared" si="67"/>
        <v>12899</v>
      </c>
      <c r="G315" s="21">
        <f t="shared" si="67"/>
        <v>11370</v>
      </c>
    </row>
    <row r="316" spans="1:7" x14ac:dyDescent="0.2">
      <c r="A316" s="15" t="s">
        <v>359</v>
      </c>
      <c r="B316" s="23">
        <f>SUM(B315,B269)</f>
        <v>151.58959999999999</v>
      </c>
      <c r="C316" s="24">
        <f>C269+C315</f>
        <v>28977.272000000001</v>
      </c>
      <c r="D316" s="25">
        <f>D269+D315</f>
        <v>23181.817599999998</v>
      </c>
      <c r="E316" s="23">
        <f>E269+E315</f>
        <v>192.77</v>
      </c>
      <c r="F316" s="24">
        <f>F269+F315</f>
        <v>22486</v>
      </c>
      <c r="G316" s="24">
        <f>SUM(G269,G315)</f>
        <v>18078</v>
      </c>
    </row>
    <row r="317" spans="1:7" x14ac:dyDescent="0.2">
      <c r="A317" s="16" t="s">
        <v>398</v>
      </c>
      <c r="B317" s="26">
        <f t="shared" ref="B317:G317" si="68">SUM(B316,B212)</f>
        <v>5698.661500000002</v>
      </c>
      <c r="C317" s="27">
        <f t="shared" si="68"/>
        <v>725381.83100000024</v>
      </c>
      <c r="D317" s="25">
        <f t="shared" si="68"/>
        <v>510665.0088999999</v>
      </c>
      <c r="E317" s="26">
        <f t="shared" si="68"/>
        <v>5448.056700000001</v>
      </c>
      <c r="F317" s="27">
        <f t="shared" si="68"/>
        <v>512353.8</v>
      </c>
      <c r="G317" s="27">
        <f t="shared" si="68"/>
        <v>357328.3</v>
      </c>
    </row>
    <row r="318" spans="1:7" x14ac:dyDescent="0.2">
      <c r="A318" s="12"/>
      <c r="B318" s="14"/>
      <c r="C318" s="14"/>
      <c r="D318" s="14"/>
      <c r="E318" s="13"/>
      <c r="F318" s="14"/>
      <c r="G318" s="14"/>
    </row>
    <row r="319" spans="1:7" x14ac:dyDescent="0.2">
      <c r="A319" s="17" t="s">
        <v>203</v>
      </c>
      <c r="B319" s="13"/>
      <c r="C319" s="14"/>
      <c r="D319" s="14"/>
      <c r="E319" s="13"/>
      <c r="F319" s="13"/>
      <c r="G319" s="22"/>
    </row>
    <row r="320" spans="1:7" x14ac:dyDescent="0.2">
      <c r="A320" s="17" t="s">
        <v>204</v>
      </c>
      <c r="B320" s="14"/>
      <c r="C320" s="14"/>
      <c r="D320" s="14"/>
      <c r="E320" s="13"/>
      <c r="F320" s="14"/>
      <c r="G320" s="14"/>
    </row>
    <row r="321" spans="1:7" x14ac:dyDescent="0.2">
      <c r="A321" s="17" t="s">
        <v>197</v>
      </c>
      <c r="B321" s="14"/>
      <c r="C321" s="14"/>
      <c r="D321" s="14"/>
      <c r="E321" s="13"/>
      <c r="F321" s="14"/>
      <c r="G321" s="14"/>
    </row>
    <row r="322" spans="1:7" x14ac:dyDescent="0.2">
      <c r="A322" s="17" t="s">
        <v>198</v>
      </c>
      <c r="B322" s="14"/>
      <c r="C322" s="14"/>
      <c r="D322" s="14"/>
      <c r="E322" s="13"/>
      <c r="F322" s="14"/>
      <c r="G322" s="14"/>
    </row>
    <row r="323" spans="1:7" s="34" customFormat="1" x14ac:dyDescent="0.2">
      <c r="A323" s="11" t="s">
        <v>199</v>
      </c>
      <c r="B323" s="20">
        <v>80.13</v>
      </c>
      <c r="C323" s="21">
        <f>B323*140</f>
        <v>11218.199999999999</v>
      </c>
      <c r="D323" s="47">
        <f>C323*70/100</f>
        <v>7852.7399999999989</v>
      </c>
      <c r="E323" s="20">
        <v>62.33</v>
      </c>
      <c r="F323" s="21">
        <v>7324.12</v>
      </c>
      <c r="G323" s="21">
        <v>4750</v>
      </c>
    </row>
    <row r="324" spans="1:7" x14ac:dyDescent="0.2">
      <c r="A324" s="9"/>
      <c r="B324" s="19"/>
      <c r="C324" s="19"/>
      <c r="D324" s="19"/>
      <c r="E324" s="10"/>
      <c r="F324" s="19"/>
      <c r="G324" s="19"/>
    </row>
    <row r="325" spans="1:7" x14ac:dyDescent="0.2">
      <c r="A325" s="12" t="s">
        <v>205</v>
      </c>
      <c r="B325" s="13"/>
      <c r="C325" s="14"/>
      <c r="D325" s="14"/>
      <c r="E325" s="13"/>
      <c r="F325" s="14"/>
      <c r="G325" s="14"/>
    </row>
    <row r="326" spans="1:7" x14ac:dyDescent="0.2">
      <c r="A326" s="57" t="s">
        <v>457</v>
      </c>
      <c r="B326" s="14"/>
      <c r="C326" s="14"/>
      <c r="D326" s="14"/>
      <c r="E326" s="13"/>
      <c r="F326" s="14"/>
      <c r="G326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Roman,Normale"&amp;10ODC_STAT_03_2024_AV_STAT&amp;R&amp;"Times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6"/>
  <sheetViews>
    <sheetView tabSelected="1" zoomScale="120" zoomScaleNormal="120" workbookViewId="0">
      <pane ySplit="2" topLeftCell="A49" activePane="bottomLeft" state="frozen"/>
      <selection pane="bottomLeft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80" t="s">
        <v>0</v>
      </c>
      <c r="D1" s="80"/>
      <c r="E1" s="4"/>
      <c r="F1" s="81" t="s">
        <v>459</v>
      </c>
      <c r="G1" s="81"/>
    </row>
    <row r="2" spans="1:7" ht="48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382</v>
      </c>
      <c r="F2" s="7" t="s">
        <v>3</v>
      </c>
      <c r="G2" s="7" t="s">
        <v>4</v>
      </c>
    </row>
    <row r="3" spans="1:7" s="34" customFormat="1" x14ac:dyDescent="0.2">
      <c r="A3" s="9" t="s">
        <v>5</v>
      </c>
      <c r="B3" s="44">
        <v>78.77</v>
      </c>
      <c r="C3" s="45">
        <f>B3*125</f>
        <v>9846.25</v>
      </c>
      <c r="D3" s="46">
        <f>C3*70/100</f>
        <v>6892.375</v>
      </c>
      <c r="E3" s="44">
        <v>18.940000000000001</v>
      </c>
      <c r="F3" s="50">
        <v>1559</v>
      </c>
      <c r="G3" s="50">
        <v>1074</v>
      </c>
    </row>
    <row r="4" spans="1:7" s="34" customFormat="1" x14ac:dyDescent="0.2">
      <c r="A4" s="9" t="s">
        <v>6</v>
      </c>
      <c r="B4" s="10">
        <v>0</v>
      </c>
      <c r="C4" s="45">
        <v>0</v>
      </c>
      <c r="D4" s="46">
        <v>0</v>
      </c>
      <c r="E4" s="44">
        <v>7.63</v>
      </c>
      <c r="F4" s="50">
        <v>629</v>
      </c>
      <c r="G4" s="50">
        <v>440</v>
      </c>
    </row>
    <row r="5" spans="1:7" s="34" customFormat="1" x14ac:dyDescent="0.2">
      <c r="A5" s="9" t="s">
        <v>7</v>
      </c>
      <c r="B5" s="10">
        <v>0</v>
      </c>
      <c r="C5" s="45">
        <v>0</v>
      </c>
      <c r="D5" s="46">
        <v>0</v>
      </c>
      <c r="E5" s="44">
        <v>15.69</v>
      </c>
      <c r="F5" s="50">
        <v>1303</v>
      </c>
      <c r="G5" s="50">
        <v>799</v>
      </c>
    </row>
    <row r="6" spans="1:7" s="34" customFormat="1" x14ac:dyDescent="0.2">
      <c r="A6" s="9" t="s">
        <v>8</v>
      </c>
      <c r="B6" s="10">
        <v>0</v>
      </c>
      <c r="C6" s="45">
        <v>0</v>
      </c>
      <c r="D6" s="46">
        <v>0</v>
      </c>
      <c r="E6" s="44">
        <v>0</v>
      </c>
      <c r="F6" s="50">
        <v>0</v>
      </c>
      <c r="G6" s="50">
        <v>0</v>
      </c>
    </row>
    <row r="7" spans="1:7" s="34" customFormat="1" x14ac:dyDescent="0.2">
      <c r="A7" s="9" t="s">
        <v>9</v>
      </c>
      <c r="B7" s="10">
        <v>0</v>
      </c>
      <c r="C7" s="45">
        <v>0</v>
      </c>
      <c r="D7" s="46">
        <v>0</v>
      </c>
      <c r="E7" s="44">
        <v>4.68</v>
      </c>
      <c r="F7" s="50">
        <v>391</v>
      </c>
      <c r="G7" s="50">
        <v>272</v>
      </c>
    </row>
    <row r="8" spans="1:7" s="34" customFormat="1" x14ac:dyDescent="0.2">
      <c r="A8" s="11" t="s">
        <v>5</v>
      </c>
      <c r="B8" s="20">
        <f t="shared" ref="B8:F8" si="0">SUM(B3:B7)</f>
        <v>78.77</v>
      </c>
      <c r="C8" s="21">
        <f t="shared" si="0"/>
        <v>9846.25</v>
      </c>
      <c r="D8" s="47">
        <f t="shared" si="0"/>
        <v>6892.375</v>
      </c>
      <c r="E8" s="71">
        <f t="shared" si="0"/>
        <v>46.94</v>
      </c>
      <c r="F8" s="72">
        <f t="shared" si="0"/>
        <v>3882</v>
      </c>
      <c r="G8" s="72">
        <f>SUM(G3:G7)</f>
        <v>2585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10</v>
      </c>
      <c r="B10" s="44">
        <v>3.2</v>
      </c>
      <c r="C10" s="45">
        <f>B10*140</f>
        <v>448</v>
      </c>
      <c r="D10" s="46">
        <f>C10*70/100</f>
        <v>313.60000000000002</v>
      </c>
      <c r="E10" s="44">
        <v>61.34</v>
      </c>
      <c r="F10" s="50">
        <v>7173</v>
      </c>
      <c r="G10" s="50">
        <v>4646</v>
      </c>
    </row>
    <row r="11" spans="1:7" s="34" customFormat="1" x14ac:dyDescent="0.2">
      <c r="A11" s="9" t="s">
        <v>11</v>
      </c>
      <c r="B11" s="44">
        <v>239.57</v>
      </c>
      <c r="C11" s="45">
        <f>B11*140</f>
        <v>33539.799999999996</v>
      </c>
      <c r="D11" s="46">
        <f>C11*70/100</f>
        <v>23477.859999999997</v>
      </c>
      <c r="E11" s="44">
        <v>46.24</v>
      </c>
      <c r="F11" s="50">
        <v>5258</v>
      </c>
      <c r="G11" s="50">
        <v>3786</v>
      </c>
    </row>
    <row r="12" spans="1:7" s="34" customFormat="1" x14ac:dyDescent="0.2">
      <c r="A12" s="9" t="s">
        <v>12</v>
      </c>
      <c r="B12" s="10">
        <v>0</v>
      </c>
      <c r="C12" s="45">
        <v>0</v>
      </c>
      <c r="D12" s="46">
        <v>0</v>
      </c>
      <c r="E12" s="44">
        <v>82.59</v>
      </c>
      <c r="F12" s="50">
        <v>9669</v>
      </c>
      <c r="G12" s="50">
        <v>6583</v>
      </c>
    </row>
    <row r="13" spans="1:7" s="34" customFormat="1" x14ac:dyDescent="0.2">
      <c r="A13" s="9" t="s">
        <v>13</v>
      </c>
      <c r="B13" s="10">
        <v>0</v>
      </c>
      <c r="C13" s="45">
        <v>0</v>
      </c>
      <c r="D13" s="46">
        <v>0</v>
      </c>
      <c r="E13" s="44">
        <v>3.03</v>
      </c>
      <c r="F13" s="50">
        <v>380</v>
      </c>
      <c r="G13" s="50">
        <v>263</v>
      </c>
    </row>
    <row r="14" spans="1:7" s="34" customFormat="1" x14ac:dyDescent="0.2">
      <c r="A14" s="9" t="s">
        <v>14</v>
      </c>
      <c r="B14" s="10">
        <v>0</v>
      </c>
      <c r="C14" s="45">
        <v>0</v>
      </c>
      <c r="D14" s="46">
        <v>0</v>
      </c>
      <c r="E14" s="44">
        <v>38.46</v>
      </c>
      <c r="F14" s="50">
        <v>4470</v>
      </c>
      <c r="G14" s="50">
        <v>3158</v>
      </c>
    </row>
    <row r="15" spans="1:7" s="34" customFormat="1" x14ac:dyDescent="0.2">
      <c r="A15" s="9" t="s">
        <v>15</v>
      </c>
      <c r="B15" s="10">
        <v>0</v>
      </c>
      <c r="C15" s="45">
        <v>0</v>
      </c>
      <c r="D15" s="46">
        <v>0</v>
      </c>
      <c r="E15" s="44">
        <v>7.81</v>
      </c>
      <c r="F15" s="50">
        <v>876</v>
      </c>
      <c r="G15" s="50">
        <v>610</v>
      </c>
    </row>
    <row r="16" spans="1:7" s="34" customFormat="1" x14ac:dyDescent="0.2">
      <c r="A16" s="11" t="s">
        <v>16</v>
      </c>
      <c r="B16" s="20">
        <f t="shared" ref="B16:D16" si="1">SUM(B10:B15)</f>
        <v>242.76999999999998</v>
      </c>
      <c r="C16" s="21">
        <f t="shared" si="1"/>
        <v>33987.799999999996</v>
      </c>
      <c r="D16" s="47">
        <f t="shared" si="1"/>
        <v>23791.459999999995</v>
      </c>
      <c r="E16" s="20">
        <f t="shared" ref="E16:F16" si="2">SUM(E10:E15)</f>
        <v>239.47000000000003</v>
      </c>
      <c r="F16" s="21">
        <f t="shared" si="2"/>
        <v>27826</v>
      </c>
      <c r="G16" s="21">
        <f>SUM(G10:G15)</f>
        <v>19046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17</v>
      </c>
      <c r="B18" s="44">
        <v>48.94</v>
      </c>
      <c r="C18" s="45">
        <f>B18*125</f>
        <v>6117.5</v>
      </c>
      <c r="D18" s="46">
        <f>C18*70/100</f>
        <v>4282.25</v>
      </c>
      <c r="E18" s="44">
        <v>47.66</v>
      </c>
      <c r="F18" s="50">
        <v>5169</v>
      </c>
      <c r="G18" s="50">
        <v>3574</v>
      </c>
    </row>
    <row r="19" spans="1:7" s="34" customFormat="1" x14ac:dyDescent="0.2">
      <c r="A19" s="9" t="s">
        <v>18</v>
      </c>
      <c r="B19" s="44">
        <v>88.3</v>
      </c>
      <c r="C19" s="45">
        <f>B19*125</f>
        <v>11037.5</v>
      </c>
      <c r="D19" s="46">
        <f>C19*70/100</f>
        <v>7726.25</v>
      </c>
      <c r="E19" s="44">
        <v>75.58</v>
      </c>
      <c r="F19" s="50">
        <v>7981</v>
      </c>
      <c r="G19" s="50">
        <v>5611</v>
      </c>
    </row>
    <row r="20" spans="1:7" s="34" customFormat="1" x14ac:dyDescent="0.2">
      <c r="A20" s="11" t="s">
        <v>455</v>
      </c>
      <c r="B20" s="20">
        <f t="shared" ref="B20:F20" si="3">SUM(B18:B19)</f>
        <v>137.24</v>
      </c>
      <c r="C20" s="21">
        <f t="shared" si="3"/>
        <v>17155</v>
      </c>
      <c r="D20" s="47">
        <f t="shared" si="3"/>
        <v>12008.5</v>
      </c>
      <c r="E20" s="71">
        <f t="shared" si="3"/>
        <v>123.24</v>
      </c>
      <c r="F20" s="72">
        <f t="shared" si="3"/>
        <v>13150</v>
      </c>
      <c r="G20" s="21">
        <f>SUM(G18:G19)</f>
        <v>9185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19</v>
      </c>
      <c r="B22" s="60">
        <v>0</v>
      </c>
      <c r="C22" s="21">
        <f>B22*130</f>
        <v>0</v>
      </c>
      <c r="D22" s="47">
        <f>C22*70/100</f>
        <v>0</v>
      </c>
      <c r="E22" s="60">
        <v>0.45</v>
      </c>
      <c r="F22" s="52">
        <v>58.8</v>
      </c>
      <c r="G22" s="49">
        <v>41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20</v>
      </c>
      <c r="B24" s="10">
        <v>417.46</v>
      </c>
      <c r="C24" s="45">
        <f>B24*130</f>
        <v>54269.799999999996</v>
      </c>
      <c r="D24" s="46">
        <f>C24*70/100</f>
        <v>37988.859999999993</v>
      </c>
      <c r="E24" s="44">
        <v>427.99</v>
      </c>
      <c r="F24" s="50">
        <v>41721</v>
      </c>
      <c r="G24" s="50">
        <v>28627</v>
      </c>
    </row>
    <row r="25" spans="1:7" s="34" customFormat="1" x14ac:dyDescent="0.2">
      <c r="A25" s="12" t="s">
        <v>21</v>
      </c>
      <c r="B25" s="10">
        <v>0</v>
      </c>
      <c r="C25" s="45">
        <v>0</v>
      </c>
      <c r="D25" s="46">
        <v>0</v>
      </c>
      <c r="E25" s="44">
        <v>0</v>
      </c>
      <c r="F25" s="50">
        <v>0</v>
      </c>
      <c r="G25" s="50">
        <v>0</v>
      </c>
    </row>
    <row r="26" spans="1:7" s="34" customFormat="1" x14ac:dyDescent="0.2">
      <c r="A26" s="9" t="s">
        <v>22</v>
      </c>
      <c r="B26" s="10">
        <v>0</v>
      </c>
      <c r="C26" s="45">
        <v>0</v>
      </c>
      <c r="D26" s="46">
        <v>0</v>
      </c>
      <c r="E26" s="44">
        <v>86.47</v>
      </c>
      <c r="F26" s="50">
        <v>7034</v>
      </c>
      <c r="G26" s="50">
        <v>4868</v>
      </c>
    </row>
    <row r="27" spans="1:7" s="34" customFormat="1" x14ac:dyDescent="0.2">
      <c r="A27" s="9" t="s">
        <v>23</v>
      </c>
      <c r="B27" s="10">
        <v>0</v>
      </c>
      <c r="C27" s="45">
        <v>0</v>
      </c>
      <c r="D27" s="46">
        <v>0</v>
      </c>
      <c r="E27" s="44">
        <v>21.76</v>
      </c>
      <c r="F27" s="50">
        <v>2016</v>
      </c>
      <c r="G27" s="50">
        <v>1599</v>
      </c>
    </row>
    <row r="28" spans="1:7" s="34" customFormat="1" x14ac:dyDescent="0.2">
      <c r="A28" s="11" t="s">
        <v>24</v>
      </c>
      <c r="B28" s="20">
        <f t="shared" ref="B28:F28" si="4">SUM(B24:B27)</f>
        <v>417.46</v>
      </c>
      <c r="C28" s="21">
        <f t="shared" si="4"/>
        <v>54269.799999999996</v>
      </c>
      <c r="D28" s="47">
        <f t="shared" si="4"/>
        <v>37988.859999999993</v>
      </c>
      <c r="E28" s="20">
        <f t="shared" si="4"/>
        <v>536.22</v>
      </c>
      <c r="F28" s="21">
        <f t="shared" si="4"/>
        <v>50771</v>
      </c>
      <c r="G28" s="21">
        <f>SUM(G24:G27)</f>
        <v>35094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25</v>
      </c>
      <c r="B30" s="44">
        <v>563.29999999999995</v>
      </c>
      <c r="C30" s="45">
        <f>B30*120</f>
        <v>67596</v>
      </c>
      <c r="D30" s="46">
        <f>C30*70/100</f>
        <v>47317.2</v>
      </c>
      <c r="E30" s="44">
        <v>538.05999999999995</v>
      </c>
      <c r="F30" s="50">
        <v>43404</v>
      </c>
      <c r="G30" s="50">
        <v>30286</v>
      </c>
    </row>
    <row r="31" spans="1:7" s="34" customFormat="1" x14ac:dyDescent="0.2">
      <c r="A31" s="9" t="s">
        <v>26</v>
      </c>
      <c r="B31" s="10">
        <v>0</v>
      </c>
      <c r="C31" s="45">
        <v>0</v>
      </c>
      <c r="D31" s="46">
        <v>0</v>
      </c>
      <c r="E31" s="44">
        <v>2.42</v>
      </c>
      <c r="F31" s="50">
        <v>133</v>
      </c>
      <c r="G31" s="50">
        <v>56</v>
      </c>
    </row>
    <row r="32" spans="1:7" s="34" customFormat="1" x14ac:dyDescent="0.2">
      <c r="A32" s="9" t="s">
        <v>27</v>
      </c>
      <c r="B32" s="10">
        <v>0</v>
      </c>
      <c r="C32" s="45">
        <v>0</v>
      </c>
      <c r="D32" s="46">
        <v>0</v>
      </c>
      <c r="E32" s="44">
        <v>19.100000000000001</v>
      </c>
      <c r="F32" s="50">
        <v>1837</v>
      </c>
      <c r="G32" s="50">
        <v>1271</v>
      </c>
    </row>
    <row r="33" spans="1:7" s="34" customFormat="1" x14ac:dyDescent="0.2">
      <c r="A33" s="9" t="s">
        <v>28</v>
      </c>
      <c r="B33" s="10">
        <v>0</v>
      </c>
      <c r="C33" s="45">
        <v>0</v>
      </c>
      <c r="D33" s="46">
        <v>0</v>
      </c>
      <c r="E33" s="44">
        <v>4.67</v>
      </c>
      <c r="F33" s="50">
        <v>290</v>
      </c>
      <c r="G33" s="50">
        <v>184</v>
      </c>
    </row>
    <row r="34" spans="1:7" s="34" customFormat="1" x14ac:dyDescent="0.2">
      <c r="A34" s="11" t="s">
        <v>29</v>
      </c>
      <c r="B34" s="20">
        <f t="shared" ref="B34:D34" si="5">SUM(B30:B33)</f>
        <v>563.29999999999995</v>
      </c>
      <c r="C34" s="21">
        <f t="shared" si="5"/>
        <v>67596</v>
      </c>
      <c r="D34" s="47">
        <f t="shared" si="5"/>
        <v>47317.2</v>
      </c>
      <c r="E34" s="20">
        <f>SUM(E30:E33)</f>
        <v>564.24999999999989</v>
      </c>
      <c r="F34" s="21">
        <f>SUM(F30:F33)</f>
        <v>45664</v>
      </c>
      <c r="G34" s="21">
        <f>SUM(G30:G33)</f>
        <v>31797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30</v>
      </c>
      <c r="B36" s="44">
        <v>97.06</v>
      </c>
      <c r="C36" s="45">
        <f>B36*100</f>
        <v>9706</v>
      </c>
      <c r="D36" s="46">
        <f>C36*70/100</f>
        <v>6794.2</v>
      </c>
      <c r="E36" s="44">
        <v>87.96</v>
      </c>
      <c r="F36" s="50">
        <v>7676</v>
      </c>
      <c r="G36" s="50">
        <v>5327</v>
      </c>
    </row>
    <row r="37" spans="1:7" s="34" customFormat="1" x14ac:dyDescent="0.2">
      <c r="A37" s="9" t="s">
        <v>31</v>
      </c>
      <c r="B37" s="10">
        <v>0</v>
      </c>
      <c r="C37" s="45">
        <v>0</v>
      </c>
      <c r="D37" s="46">
        <v>0</v>
      </c>
      <c r="E37" s="44">
        <v>1.44</v>
      </c>
      <c r="F37" s="50">
        <v>96</v>
      </c>
      <c r="G37" s="50">
        <v>32</v>
      </c>
    </row>
    <row r="38" spans="1:7" s="34" customFormat="1" x14ac:dyDescent="0.2">
      <c r="A38" s="9" t="s">
        <v>419</v>
      </c>
      <c r="B38" s="10">
        <v>0</v>
      </c>
      <c r="C38" s="45">
        <v>0</v>
      </c>
      <c r="D38" s="46">
        <v>0</v>
      </c>
      <c r="E38" s="44">
        <v>1</v>
      </c>
      <c r="F38" s="50">
        <v>99</v>
      </c>
      <c r="G38" s="50">
        <v>69</v>
      </c>
    </row>
    <row r="39" spans="1:7" s="34" customFormat="1" x14ac:dyDescent="0.2">
      <c r="A39" s="54" t="s">
        <v>32</v>
      </c>
      <c r="B39" s="48">
        <f>B36</f>
        <v>97.06</v>
      </c>
      <c r="C39" s="62">
        <f>C36</f>
        <v>9706</v>
      </c>
      <c r="D39" s="63">
        <f>D36</f>
        <v>6794.2</v>
      </c>
      <c r="E39" s="73">
        <f>SUM(E36:E38)</f>
        <v>90.399999999999991</v>
      </c>
      <c r="F39" s="62">
        <f>SUM(F36:F38)</f>
        <v>7871</v>
      </c>
      <c r="G39" s="62">
        <f>SUM(G36:G38)</f>
        <v>5428</v>
      </c>
    </row>
    <row r="40" spans="1:7" s="34" customFormat="1" x14ac:dyDescent="0.2">
      <c r="A40" s="54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33</v>
      </c>
      <c r="B41" s="10">
        <v>20.94</v>
      </c>
      <c r="C41" s="45">
        <f>B41*120</f>
        <v>2512.8000000000002</v>
      </c>
      <c r="D41" s="46">
        <f>C41*70/100</f>
        <v>1758.96</v>
      </c>
      <c r="E41" s="44">
        <v>27.58</v>
      </c>
      <c r="F41" s="50">
        <v>2297</v>
      </c>
      <c r="G41" s="50">
        <v>1567</v>
      </c>
    </row>
    <row r="42" spans="1:7" s="34" customFormat="1" x14ac:dyDescent="0.2">
      <c r="A42" s="9" t="s">
        <v>34</v>
      </c>
      <c r="B42" s="10">
        <v>0</v>
      </c>
      <c r="C42" s="45">
        <v>0</v>
      </c>
      <c r="D42" s="46">
        <v>0</v>
      </c>
      <c r="E42" s="44">
        <v>2.12</v>
      </c>
      <c r="F42" s="50">
        <v>236</v>
      </c>
      <c r="G42" s="50">
        <v>165</v>
      </c>
    </row>
    <row r="43" spans="1:7" s="34" customFormat="1" x14ac:dyDescent="0.2">
      <c r="A43" s="11" t="s">
        <v>33</v>
      </c>
      <c r="B43" s="48">
        <f t="shared" ref="B43:F43" si="6">SUM(B41:B42)</f>
        <v>20.94</v>
      </c>
      <c r="C43" s="49">
        <f t="shared" si="6"/>
        <v>2512.8000000000002</v>
      </c>
      <c r="D43" s="64">
        <f t="shared" si="6"/>
        <v>1758.96</v>
      </c>
      <c r="E43" s="71">
        <f t="shared" si="6"/>
        <v>29.7</v>
      </c>
      <c r="F43" s="21">
        <f t="shared" si="6"/>
        <v>2533</v>
      </c>
      <c r="G43" s="21">
        <f>SUM(G41:G42)</f>
        <v>1732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35</v>
      </c>
      <c r="B45" s="44">
        <v>71.48</v>
      </c>
      <c r="C45" s="45">
        <f>B45*130</f>
        <v>9292.4</v>
      </c>
      <c r="D45" s="46">
        <f>C45*70/100</f>
        <v>6504.68</v>
      </c>
      <c r="E45" s="13">
        <v>97.59</v>
      </c>
      <c r="F45" s="45">
        <v>9817</v>
      </c>
      <c r="G45" s="50">
        <v>6821</v>
      </c>
    </row>
    <row r="46" spans="1:7" s="34" customFormat="1" x14ac:dyDescent="0.2">
      <c r="A46" s="9" t="s">
        <v>36</v>
      </c>
      <c r="B46" s="10">
        <v>0</v>
      </c>
      <c r="C46" s="45">
        <v>0</v>
      </c>
      <c r="D46" s="46">
        <v>0</v>
      </c>
      <c r="E46" s="44">
        <v>0</v>
      </c>
      <c r="F46" s="50">
        <v>0</v>
      </c>
      <c r="G46" s="50">
        <v>0</v>
      </c>
    </row>
    <row r="47" spans="1:7" s="34" customFormat="1" x14ac:dyDescent="0.2">
      <c r="A47" s="11" t="s">
        <v>35</v>
      </c>
      <c r="B47" s="48">
        <f t="shared" ref="B47:G47" si="7">SUM(B45:B46)</f>
        <v>71.48</v>
      </c>
      <c r="C47" s="21">
        <f t="shared" si="7"/>
        <v>9292.4</v>
      </c>
      <c r="D47" s="47">
        <f t="shared" si="7"/>
        <v>6504.68</v>
      </c>
      <c r="E47" s="48">
        <f t="shared" si="7"/>
        <v>97.59</v>
      </c>
      <c r="F47" s="49">
        <f t="shared" si="7"/>
        <v>9817</v>
      </c>
      <c r="G47" s="49">
        <f t="shared" si="7"/>
        <v>6821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37</v>
      </c>
      <c r="B49" s="44">
        <v>19.41</v>
      </c>
      <c r="C49" s="45">
        <f>B49*130</f>
        <v>2523.3000000000002</v>
      </c>
      <c r="D49" s="46">
        <f>C49*70/100</f>
        <v>1766.31</v>
      </c>
      <c r="E49" s="44">
        <v>45.78</v>
      </c>
      <c r="F49" s="50">
        <v>3991</v>
      </c>
      <c r="G49" s="50">
        <v>2756</v>
      </c>
    </row>
    <row r="50" spans="1:7" s="34" customFormat="1" x14ac:dyDescent="0.2">
      <c r="A50" s="9" t="s">
        <v>400</v>
      </c>
      <c r="B50" s="10">
        <v>0</v>
      </c>
      <c r="C50" s="45">
        <v>0</v>
      </c>
      <c r="D50" s="46">
        <v>0</v>
      </c>
      <c r="E50" s="44">
        <v>2.02</v>
      </c>
      <c r="F50" s="50">
        <v>90</v>
      </c>
      <c r="G50" s="50">
        <v>62</v>
      </c>
    </row>
    <row r="51" spans="1:7" s="34" customFormat="1" x14ac:dyDescent="0.2">
      <c r="A51" s="11" t="s">
        <v>37</v>
      </c>
      <c r="B51" s="20">
        <f>SUM(B49:B50)</f>
        <v>19.41</v>
      </c>
      <c r="C51" s="21">
        <f t="shared" ref="C51:D51" si="8">SUM(C49:C50)</f>
        <v>2523.3000000000002</v>
      </c>
      <c r="D51" s="47">
        <f t="shared" si="8"/>
        <v>1766.31</v>
      </c>
      <c r="E51" s="48">
        <f t="shared" ref="E51:G51" si="9">SUM(E49:E50)</f>
        <v>47.800000000000004</v>
      </c>
      <c r="F51" s="49">
        <f t="shared" si="9"/>
        <v>4081</v>
      </c>
      <c r="G51" s="49">
        <f t="shared" si="9"/>
        <v>2818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38</v>
      </c>
      <c r="B53" s="44">
        <v>498.2</v>
      </c>
      <c r="C53" s="45">
        <f>B53*130</f>
        <v>64766</v>
      </c>
      <c r="D53" s="46">
        <f>C53*70/100</f>
        <v>45336.2</v>
      </c>
      <c r="E53" s="44">
        <v>624.17999999999995</v>
      </c>
      <c r="F53" s="50">
        <v>70668</v>
      </c>
      <c r="G53" s="50">
        <v>49739</v>
      </c>
    </row>
    <row r="54" spans="1:7" s="18" customFormat="1" x14ac:dyDescent="0.2">
      <c r="A54" s="9" t="s">
        <v>39</v>
      </c>
      <c r="B54" s="10">
        <v>0</v>
      </c>
      <c r="C54" s="45">
        <v>0</v>
      </c>
      <c r="D54" s="46">
        <v>0</v>
      </c>
      <c r="E54" s="44">
        <v>21.37</v>
      </c>
      <c r="F54" s="50">
        <v>1966</v>
      </c>
      <c r="G54" s="50">
        <v>1371</v>
      </c>
    </row>
    <row r="55" spans="1:7" s="34" customFormat="1" x14ac:dyDescent="0.2">
      <c r="A55" s="9" t="s">
        <v>428</v>
      </c>
      <c r="B55" s="10">
        <v>0</v>
      </c>
      <c r="C55" s="45">
        <v>0</v>
      </c>
      <c r="D55" s="46">
        <v>0</v>
      </c>
      <c r="E55" s="44">
        <v>0</v>
      </c>
      <c r="F55" s="50">
        <v>0</v>
      </c>
      <c r="G55" s="50">
        <v>0</v>
      </c>
    </row>
    <row r="56" spans="1:7" s="34" customFormat="1" x14ac:dyDescent="0.2">
      <c r="A56" s="11" t="s">
        <v>38</v>
      </c>
      <c r="B56" s="48">
        <f>B53</f>
        <v>498.2</v>
      </c>
      <c r="C56" s="49">
        <f>C53</f>
        <v>64766</v>
      </c>
      <c r="D56" s="64">
        <f>D53</f>
        <v>45336.2</v>
      </c>
      <c r="E56" s="20">
        <f>SUM(E53:E55)</f>
        <v>645.54999999999995</v>
      </c>
      <c r="F56" s="21">
        <f>SUM(F53:F55)</f>
        <v>72634</v>
      </c>
      <c r="G56" s="21">
        <f>SUM(G53:G55)</f>
        <v>51110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40</v>
      </c>
      <c r="B58" s="44">
        <v>226.43</v>
      </c>
      <c r="C58" s="45">
        <f>B58*130</f>
        <v>29435.9</v>
      </c>
      <c r="D58" s="46">
        <f>C58*70/100</f>
        <v>20605.13</v>
      </c>
      <c r="E58" s="44">
        <v>305.22000000000003</v>
      </c>
      <c r="F58" s="50">
        <v>28521</v>
      </c>
      <c r="G58" s="50">
        <v>19807</v>
      </c>
    </row>
    <row r="59" spans="1:7" s="34" customFormat="1" x14ac:dyDescent="0.2">
      <c r="A59" s="9" t="s">
        <v>41</v>
      </c>
      <c r="B59" s="10">
        <v>0</v>
      </c>
      <c r="C59" s="45">
        <v>0</v>
      </c>
      <c r="D59" s="46">
        <v>0</v>
      </c>
      <c r="E59" s="44">
        <v>0.21</v>
      </c>
      <c r="F59" s="50">
        <v>21</v>
      </c>
      <c r="G59" s="50">
        <v>6</v>
      </c>
    </row>
    <row r="60" spans="1:7" s="34" customFormat="1" x14ac:dyDescent="0.2">
      <c r="A60" s="9" t="s">
        <v>42</v>
      </c>
      <c r="B60" s="10">
        <v>0</v>
      </c>
      <c r="C60" s="45">
        <v>0</v>
      </c>
      <c r="D60" s="46">
        <v>0</v>
      </c>
      <c r="E60" s="44">
        <v>73.03</v>
      </c>
      <c r="F60" s="50">
        <v>6292</v>
      </c>
      <c r="G60" s="50">
        <v>4363</v>
      </c>
    </row>
    <row r="61" spans="1:7" s="34" customFormat="1" x14ac:dyDescent="0.2">
      <c r="A61" s="11" t="s">
        <v>43</v>
      </c>
      <c r="B61" s="20">
        <f>B58</f>
        <v>226.43</v>
      </c>
      <c r="C61" s="21">
        <f>C58</f>
        <v>29435.9</v>
      </c>
      <c r="D61" s="47">
        <f>D58</f>
        <v>20605.13</v>
      </c>
      <c r="E61" s="20">
        <f>SUM(E58:E60)</f>
        <v>378.46000000000004</v>
      </c>
      <c r="F61" s="21">
        <f>SUM(F58:F60)</f>
        <v>34834</v>
      </c>
      <c r="G61" s="21">
        <f>SUM(G58:G60)</f>
        <v>24176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18" customFormat="1" x14ac:dyDescent="0.2">
      <c r="A63" s="11" t="s">
        <v>44</v>
      </c>
      <c r="B63" s="48">
        <v>0.4</v>
      </c>
      <c r="C63" s="21">
        <f>B63*130</f>
        <v>52</v>
      </c>
      <c r="D63" s="47">
        <f>C63*70/100</f>
        <v>36.4</v>
      </c>
      <c r="E63" s="48">
        <v>1.05</v>
      </c>
      <c r="F63" s="49">
        <v>103</v>
      </c>
      <c r="G63" s="49">
        <v>137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47</v>
      </c>
      <c r="B65" s="44">
        <v>259.58999999999997</v>
      </c>
      <c r="C65" s="45">
        <f>B65*130</f>
        <v>33746.699999999997</v>
      </c>
      <c r="D65" s="46">
        <f>C65*70/100</f>
        <v>23622.69</v>
      </c>
      <c r="E65" s="44">
        <v>416.63</v>
      </c>
      <c r="F65" s="50">
        <v>39235</v>
      </c>
      <c r="G65" s="50">
        <v>27296</v>
      </c>
    </row>
    <row r="66" spans="1:7" s="34" customFormat="1" x14ac:dyDescent="0.2">
      <c r="A66" s="9" t="s">
        <v>399</v>
      </c>
      <c r="B66" s="44">
        <v>0</v>
      </c>
      <c r="C66" s="45">
        <v>0</v>
      </c>
      <c r="D66" s="46">
        <v>0</v>
      </c>
      <c r="E66" s="44">
        <v>0</v>
      </c>
      <c r="F66" s="50">
        <v>0</v>
      </c>
      <c r="G66" s="50">
        <v>0</v>
      </c>
    </row>
    <row r="67" spans="1:7" s="34" customFormat="1" x14ac:dyDescent="0.2">
      <c r="A67" s="9" t="s">
        <v>45</v>
      </c>
      <c r="B67" s="10">
        <v>0</v>
      </c>
      <c r="C67" s="45">
        <v>0</v>
      </c>
      <c r="D67" s="46">
        <v>0</v>
      </c>
      <c r="E67" s="44">
        <v>41.67</v>
      </c>
      <c r="F67" s="50">
        <v>3801</v>
      </c>
      <c r="G67" s="50">
        <v>2616</v>
      </c>
    </row>
    <row r="68" spans="1:7" s="34" customFormat="1" x14ac:dyDescent="0.2">
      <c r="A68" s="9" t="s">
        <v>46</v>
      </c>
      <c r="B68" s="10">
        <v>0</v>
      </c>
      <c r="C68" s="45">
        <v>0</v>
      </c>
      <c r="D68" s="46">
        <v>0</v>
      </c>
      <c r="E68" s="44">
        <v>10.6</v>
      </c>
      <c r="F68" s="50">
        <v>1077</v>
      </c>
      <c r="G68" s="50">
        <v>747</v>
      </c>
    </row>
    <row r="69" spans="1:7" s="34" customFormat="1" x14ac:dyDescent="0.2">
      <c r="A69" s="11" t="s">
        <v>47</v>
      </c>
      <c r="B69" s="20">
        <f>B65</f>
        <v>259.58999999999997</v>
      </c>
      <c r="C69" s="21">
        <f>C65</f>
        <v>33746.699999999997</v>
      </c>
      <c r="D69" s="47">
        <f>D65</f>
        <v>23622.69</v>
      </c>
      <c r="E69" s="20">
        <f>SUM(E65:E68)</f>
        <v>468.90000000000003</v>
      </c>
      <c r="F69" s="21">
        <f>SUM(F65:F68)</f>
        <v>44113</v>
      </c>
      <c r="G69" s="21">
        <f>SUM(G65:G68)</f>
        <v>30659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48</v>
      </c>
      <c r="B71" s="48">
        <v>0</v>
      </c>
      <c r="C71" s="21">
        <f>B71*130</f>
        <v>0</v>
      </c>
      <c r="D71" s="47">
        <f>C71*70/100</f>
        <v>0</v>
      </c>
      <c r="E71" s="48">
        <v>0</v>
      </c>
      <c r="F71" s="49">
        <v>0</v>
      </c>
      <c r="G71" s="52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49</v>
      </c>
      <c r="B73" s="44">
        <v>531.5</v>
      </c>
      <c r="C73" s="45">
        <f>B73*120</f>
        <v>63780</v>
      </c>
      <c r="D73" s="46">
        <f>C73*70/100</f>
        <v>44646</v>
      </c>
      <c r="E73" s="44">
        <v>128.25</v>
      </c>
      <c r="F73" s="50">
        <v>11017</v>
      </c>
      <c r="G73" s="50">
        <v>7614</v>
      </c>
    </row>
    <row r="74" spans="1:7" s="34" customFormat="1" x14ac:dyDescent="0.2">
      <c r="A74" s="9" t="s">
        <v>50</v>
      </c>
      <c r="B74" s="10">
        <v>0</v>
      </c>
      <c r="C74" s="45">
        <v>0</v>
      </c>
      <c r="D74" s="46">
        <v>0</v>
      </c>
      <c r="E74" s="44">
        <v>352.51</v>
      </c>
      <c r="F74" s="50">
        <v>27948</v>
      </c>
      <c r="G74" s="50">
        <v>19024</v>
      </c>
    </row>
    <row r="75" spans="1:7" s="34" customFormat="1" x14ac:dyDescent="0.2">
      <c r="A75" s="9" t="s">
        <v>51</v>
      </c>
      <c r="B75" s="10">
        <v>0</v>
      </c>
      <c r="C75" s="45">
        <v>0</v>
      </c>
      <c r="D75" s="46">
        <v>0</v>
      </c>
      <c r="E75" s="44">
        <v>9.31</v>
      </c>
      <c r="F75" s="50">
        <v>676</v>
      </c>
      <c r="G75" s="50">
        <v>726</v>
      </c>
    </row>
    <row r="76" spans="1:7" s="43" customFormat="1" x14ac:dyDescent="0.2">
      <c r="A76" s="9" t="s">
        <v>52</v>
      </c>
      <c r="B76" s="10">
        <v>0</v>
      </c>
      <c r="C76" s="45">
        <v>0</v>
      </c>
      <c r="D76" s="46">
        <v>0</v>
      </c>
      <c r="E76" s="66">
        <v>14.72</v>
      </c>
      <c r="F76" s="74">
        <v>1290</v>
      </c>
      <c r="G76" s="50">
        <v>871</v>
      </c>
    </row>
    <row r="77" spans="1:7" s="34" customFormat="1" x14ac:dyDescent="0.2">
      <c r="A77" s="11" t="s">
        <v>53</v>
      </c>
      <c r="B77" s="20">
        <f>B73</f>
        <v>531.5</v>
      </c>
      <c r="C77" s="21">
        <f>C73</f>
        <v>63780</v>
      </c>
      <c r="D77" s="47">
        <f>D73</f>
        <v>44646</v>
      </c>
      <c r="E77" s="20">
        <f>SUM(E73:E76)</f>
        <v>504.79</v>
      </c>
      <c r="F77" s="21">
        <f>SUM(F73:F76)</f>
        <v>40931</v>
      </c>
      <c r="G77" s="21">
        <f>SUM(G73:G76)</f>
        <v>28235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54</v>
      </c>
      <c r="B79" s="44">
        <v>164.09</v>
      </c>
      <c r="C79" s="45">
        <f>B79*110</f>
        <v>18049.900000000001</v>
      </c>
      <c r="D79" s="46">
        <f>C79*70/100</f>
        <v>12634.93</v>
      </c>
      <c r="E79" s="44">
        <v>12.52</v>
      </c>
      <c r="F79" s="50">
        <v>779</v>
      </c>
      <c r="G79" s="50">
        <v>532</v>
      </c>
    </row>
    <row r="80" spans="1:7" s="34" customFormat="1" x14ac:dyDescent="0.2">
      <c r="A80" s="9" t="s">
        <v>55</v>
      </c>
      <c r="B80" s="14">
        <v>0</v>
      </c>
      <c r="C80" s="14">
        <v>0</v>
      </c>
      <c r="D80" s="61">
        <v>0</v>
      </c>
      <c r="E80" s="44">
        <v>134.12</v>
      </c>
      <c r="F80" s="50">
        <v>9375</v>
      </c>
      <c r="G80" s="50">
        <v>6432</v>
      </c>
    </row>
    <row r="81" spans="1:7" s="34" customFormat="1" x14ac:dyDescent="0.2">
      <c r="A81" s="11" t="s">
        <v>54</v>
      </c>
      <c r="B81" s="20">
        <f>SUM(B79:B80)</f>
        <v>164.09</v>
      </c>
      <c r="C81" s="21">
        <f>C79</f>
        <v>18049.900000000001</v>
      </c>
      <c r="D81" s="47">
        <f>D79</f>
        <v>12634.93</v>
      </c>
      <c r="E81" s="20">
        <f>SUM(E79:E80)</f>
        <v>146.64000000000001</v>
      </c>
      <c r="F81" s="21">
        <f>SUM(F79:F80)</f>
        <v>10154</v>
      </c>
      <c r="G81" s="21">
        <f>SUM(G79:G80)</f>
        <v>6964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56</v>
      </c>
      <c r="B83" s="44">
        <v>530.73</v>
      </c>
      <c r="C83" s="45">
        <f>B83*140</f>
        <v>74302.2</v>
      </c>
      <c r="D83" s="46">
        <f>C83*70/100</f>
        <v>52011.54</v>
      </c>
      <c r="E83" s="44">
        <v>129.88</v>
      </c>
      <c r="F83" s="50">
        <v>13577</v>
      </c>
      <c r="G83" s="50">
        <v>9455</v>
      </c>
    </row>
    <row r="84" spans="1:7" s="34" customFormat="1" x14ac:dyDescent="0.2">
      <c r="A84" s="9" t="s">
        <v>57</v>
      </c>
      <c r="B84" s="10">
        <v>0</v>
      </c>
      <c r="C84" s="45">
        <v>0</v>
      </c>
      <c r="D84" s="46">
        <v>0</v>
      </c>
      <c r="E84" s="44">
        <v>4.1399999999999997</v>
      </c>
      <c r="F84" s="50">
        <v>438</v>
      </c>
      <c r="G84" s="50">
        <v>306</v>
      </c>
    </row>
    <row r="85" spans="1:7" s="34" customFormat="1" x14ac:dyDescent="0.2">
      <c r="A85" s="9" t="s">
        <v>58</v>
      </c>
      <c r="B85" s="10">
        <v>0</v>
      </c>
      <c r="C85" s="45">
        <v>0</v>
      </c>
      <c r="D85" s="46">
        <v>0</v>
      </c>
      <c r="E85" s="44">
        <v>233.07</v>
      </c>
      <c r="F85" s="50">
        <v>22582</v>
      </c>
      <c r="G85" s="50">
        <v>15569</v>
      </c>
    </row>
    <row r="86" spans="1:7" s="34" customFormat="1" x14ac:dyDescent="0.2">
      <c r="A86" s="9" t="s">
        <v>59</v>
      </c>
      <c r="B86" s="10">
        <v>0</v>
      </c>
      <c r="C86" s="45">
        <v>0</v>
      </c>
      <c r="D86" s="46">
        <v>0</v>
      </c>
      <c r="E86" s="44">
        <v>106.43</v>
      </c>
      <c r="F86" s="50">
        <v>10299</v>
      </c>
      <c r="G86" s="50">
        <v>7369</v>
      </c>
    </row>
    <row r="87" spans="1:7" s="34" customFormat="1" x14ac:dyDescent="0.2">
      <c r="A87" s="9" t="s">
        <v>60</v>
      </c>
      <c r="B87" s="10">
        <v>0</v>
      </c>
      <c r="C87" s="45">
        <v>0</v>
      </c>
      <c r="D87" s="46">
        <v>0</v>
      </c>
      <c r="E87" s="44">
        <v>28.87</v>
      </c>
      <c r="F87" s="50">
        <v>3063</v>
      </c>
      <c r="G87" s="50">
        <v>2125</v>
      </c>
    </row>
    <row r="88" spans="1:7" s="34" customFormat="1" x14ac:dyDescent="0.2">
      <c r="A88" s="11" t="s">
        <v>56</v>
      </c>
      <c r="B88" s="20">
        <f t="shared" ref="B88:F88" si="10">SUM(B83:B87)</f>
        <v>530.73</v>
      </c>
      <c r="C88" s="21">
        <f t="shared" si="10"/>
        <v>74302.2</v>
      </c>
      <c r="D88" s="47">
        <f t="shared" si="10"/>
        <v>52011.54</v>
      </c>
      <c r="E88" s="20">
        <f t="shared" si="10"/>
        <v>502.39</v>
      </c>
      <c r="F88" s="21">
        <f t="shared" si="10"/>
        <v>49959</v>
      </c>
      <c r="G88" s="21">
        <f>SUM(G83:G87)</f>
        <v>34824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61</v>
      </c>
      <c r="B90" s="48">
        <v>0.1419</v>
      </c>
      <c r="C90" s="21">
        <f>B90*110</f>
        <v>15.609</v>
      </c>
      <c r="D90" s="47">
        <f>C90*70/100</f>
        <v>10.926300000000001</v>
      </c>
      <c r="E90" s="48">
        <v>0</v>
      </c>
      <c r="F90" s="49">
        <v>0</v>
      </c>
      <c r="G90" s="49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63</v>
      </c>
      <c r="B92" s="44">
        <v>195.28</v>
      </c>
      <c r="C92" s="45">
        <f>B92*130</f>
        <v>25386.400000000001</v>
      </c>
      <c r="D92" s="46">
        <f>C92*70/100</f>
        <v>17770.48</v>
      </c>
      <c r="E92" s="44">
        <v>40.29</v>
      </c>
      <c r="F92" s="50">
        <v>3337</v>
      </c>
      <c r="G92" s="50">
        <v>2440</v>
      </c>
    </row>
    <row r="93" spans="1:7" s="34" customFormat="1" x14ac:dyDescent="0.2">
      <c r="A93" s="9" t="s">
        <v>386</v>
      </c>
      <c r="B93" s="10">
        <v>0</v>
      </c>
      <c r="C93" s="45">
        <v>0</v>
      </c>
      <c r="D93" s="46">
        <v>0</v>
      </c>
      <c r="E93" s="44">
        <v>130.01</v>
      </c>
      <c r="F93" s="50">
        <v>9874</v>
      </c>
      <c r="G93" s="50">
        <v>6699</v>
      </c>
    </row>
    <row r="94" spans="1:7" s="34" customFormat="1" x14ac:dyDescent="0.2">
      <c r="A94" s="9" t="s">
        <v>62</v>
      </c>
      <c r="B94" s="10">
        <v>0</v>
      </c>
      <c r="C94" s="45">
        <v>0</v>
      </c>
      <c r="D94" s="46">
        <v>0</v>
      </c>
      <c r="E94" s="44">
        <v>3.73</v>
      </c>
      <c r="F94" s="50">
        <v>341</v>
      </c>
      <c r="G94" s="50">
        <v>233</v>
      </c>
    </row>
    <row r="95" spans="1:7" s="34" customFormat="1" x14ac:dyDescent="0.2">
      <c r="A95" s="11" t="s">
        <v>63</v>
      </c>
      <c r="B95" s="20">
        <f>B92</f>
        <v>195.28</v>
      </c>
      <c r="C95" s="21">
        <f>C92</f>
        <v>25386.400000000001</v>
      </c>
      <c r="D95" s="47">
        <f>D92</f>
        <v>17770.48</v>
      </c>
      <c r="E95" s="20">
        <f>SUM(E92:E94)</f>
        <v>174.02999999999997</v>
      </c>
      <c r="F95" s="21">
        <f>SUM(F92:F94)</f>
        <v>13552</v>
      </c>
      <c r="G95" s="21">
        <f>SUM(G92:G94)</f>
        <v>9372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66</v>
      </c>
      <c r="B97" s="44">
        <v>6.99</v>
      </c>
      <c r="C97" s="45">
        <f>B97*60</f>
        <v>419.40000000000003</v>
      </c>
      <c r="D97" s="46">
        <f>C97*70/100</f>
        <v>293.58000000000004</v>
      </c>
      <c r="E97" s="44">
        <v>3.53</v>
      </c>
      <c r="F97" s="50">
        <v>175</v>
      </c>
      <c r="G97" s="50">
        <v>101</v>
      </c>
    </row>
    <row r="98" spans="1:7" s="34" customFormat="1" x14ac:dyDescent="0.2">
      <c r="A98" s="9" t="s">
        <v>64</v>
      </c>
      <c r="B98" s="10">
        <v>0</v>
      </c>
      <c r="C98" s="45">
        <v>0</v>
      </c>
      <c r="D98" s="46">
        <v>0</v>
      </c>
      <c r="E98" s="44">
        <v>0.48670000000000002</v>
      </c>
      <c r="F98" s="50">
        <v>24</v>
      </c>
      <c r="G98" s="50">
        <v>8</v>
      </c>
    </row>
    <row r="99" spans="1:7" s="34" customFormat="1" x14ac:dyDescent="0.2">
      <c r="A99" s="9" t="s">
        <v>65</v>
      </c>
      <c r="B99" s="10">
        <v>0</v>
      </c>
      <c r="C99" s="45">
        <v>0</v>
      </c>
      <c r="D99" s="46">
        <v>0</v>
      </c>
      <c r="E99" s="44">
        <v>2.3199999999999998</v>
      </c>
      <c r="F99" s="50">
        <v>78</v>
      </c>
      <c r="G99" s="50">
        <v>42</v>
      </c>
    </row>
    <row r="100" spans="1:7" s="34" customFormat="1" x14ac:dyDescent="0.2">
      <c r="A100" s="11" t="s">
        <v>66</v>
      </c>
      <c r="B100" s="20">
        <f>B97</f>
        <v>6.99</v>
      </c>
      <c r="C100" s="21">
        <f>C97</f>
        <v>419.40000000000003</v>
      </c>
      <c r="D100" s="47">
        <f>D97</f>
        <v>293.58000000000004</v>
      </c>
      <c r="E100" s="20">
        <f>SUM(E97:E99)</f>
        <v>6.3367000000000004</v>
      </c>
      <c r="F100" s="21">
        <f>SUM(F97:F99)</f>
        <v>277</v>
      </c>
      <c r="G100" s="21">
        <f>SUM(G97:G99)</f>
        <v>151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67</v>
      </c>
      <c r="B102" s="48">
        <v>22.82</v>
      </c>
      <c r="C102" s="21">
        <f>B102*140</f>
        <v>3194.8</v>
      </c>
      <c r="D102" s="47">
        <f>C102*70/100</f>
        <v>2236.36</v>
      </c>
      <c r="E102" s="48">
        <v>54.65</v>
      </c>
      <c r="F102" s="49">
        <v>5651</v>
      </c>
      <c r="G102" s="49">
        <v>3926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1"/>
    </row>
    <row r="104" spans="1:7" s="34" customFormat="1" x14ac:dyDescent="0.2">
      <c r="A104" s="11" t="s">
        <v>68</v>
      </c>
      <c r="B104" s="48">
        <v>0.47</v>
      </c>
      <c r="C104" s="21">
        <f>B104*140</f>
        <v>65.8</v>
      </c>
      <c r="D104" s="47">
        <f>C104*70/100</f>
        <v>46.06</v>
      </c>
      <c r="E104" s="48">
        <v>6.09</v>
      </c>
      <c r="F104" s="49">
        <v>760</v>
      </c>
      <c r="G104" s="49">
        <v>528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383</v>
      </c>
      <c r="B106" s="10">
        <v>0</v>
      </c>
      <c r="C106" s="45">
        <v>0</v>
      </c>
      <c r="D106" s="46">
        <v>0</v>
      </c>
      <c r="E106" s="44">
        <v>0</v>
      </c>
      <c r="F106" s="50">
        <v>0</v>
      </c>
      <c r="G106" s="50">
        <v>0</v>
      </c>
    </row>
    <row r="107" spans="1:7" s="34" customFormat="1" x14ac:dyDescent="0.2">
      <c r="A107" s="9" t="s">
        <v>69</v>
      </c>
      <c r="B107" s="10">
        <v>0</v>
      </c>
      <c r="C107" s="45">
        <v>0</v>
      </c>
      <c r="D107" s="46">
        <v>0</v>
      </c>
      <c r="E107" s="44">
        <v>0.25</v>
      </c>
      <c r="F107" s="50">
        <v>21</v>
      </c>
      <c r="G107" s="50">
        <v>14</v>
      </c>
    </row>
    <row r="108" spans="1:7" s="34" customFormat="1" x14ac:dyDescent="0.2">
      <c r="A108" s="9" t="s">
        <v>432</v>
      </c>
      <c r="B108" s="10">
        <v>0</v>
      </c>
      <c r="C108" s="45">
        <v>0</v>
      </c>
      <c r="D108" s="46">
        <v>0</v>
      </c>
      <c r="E108" s="44">
        <v>0.42</v>
      </c>
      <c r="F108" s="50">
        <v>35</v>
      </c>
      <c r="G108" s="50">
        <v>23</v>
      </c>
    </row>
    <row r="109" spans="1:7" s="34" customFormat="1" x14ac:dyDescent="0.2">
      <c r="A109" s="9" t="s">
        <v>402</v>
      </c>
      <c r="B109" s="10">
        <v>0</v>
      </c>
      <c r="C109" s="45">
        <v>0</v>
      </c>
      <c r="D109" s="46">
        <v>0</v>
      </c>
      <c r="E109" s="44">
        <v>0.08</v>
      </c>
      <c r="F109" s="50">
        <v>7</v>
      </c>
      <c r="G109" s="50">
        <v>5</v>
      </c>
    </row>
    <row r="110" spans="1:7" s="34" customFormat="1" x14ac:dyDescent="0.2">
      <c r="A110" s="11" t="s">
        <v>383</v>
      </c>
      <c r="B110" s="48">
        <f t="shared" ref="B110" si="11">SUM(B106:B107)</f>
        <v>0</v>
      </c>
      <c r="C110" s="49">
        <f t="shared" ref="C110" si="12">SUM(C106:C107)</f>
        <v>0</v>
      </c>
      <c r="D110" s="47">
        <f t="shared" ref="D110" si="13">SUM(D106:D107)</f>
        <v>0</v>
      </c>
      <c r="E110" s="48">
        <f>SUM(E106:E109)</f>
        <v>0.74999999999999989</v>
      </c>
      <c r="F110" s="49">
        <f>SUM(F106:F109)</f>
        <v>63</v>
      </c>
      <c r="G110" s="49">
        <f>SUM(G106:G109)</f>
        <v>42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70</v>
      </c>
      <c r="B112" s="44">
        <v>158.55000000000001</v>
      </c>
      <c r="C112" s="45">
        <f>B112*125</f>
        <v>19818.75</v>
      </c>
      <c r="D112" s="46">
        <f>C112*70/100</f>
        <v>13873.125</v>
      </c>
      <c r="E112" s="44">
        <v>4.99</v>
      </c>
      <c r="F112" s="50">
        <v>547</v>
      </c>
      <c r="G112" s="50">
        <v>376</v>
      </c>
    </row>
    <row r="113" spans="1:7" s="34" customFormat="1" x14ac:dyDescent="0.2">
      <c r="A113" s="9" t="s">
        <v>71</v>
      </c>
      <c r="B113" s="44">
        <v>47.69</v>
      </c>
      <c r="C113" s="45">
        <f>B113*125</f>
        <v>5961.25</v>
      </c>
      <c r="D113" s="46">
        <f>C113*70/100</f>
        <v>4172.875</v>
      </c>
      <c r="E113" s="44">
        <v>36.61</v>
      </c>
      <c r="F113" s="50">
        <v>2671</v>
      </c>
      <c r="G113" s="50">
        <v>1864</v>
      </c>
    </row>
    <row r="114" spans="1:7" s="34" customFormat="1" x14ac:dyDescent="0.2">
      <c r="A114" s="9" t="s">
        <v>72</v>
      </c>
      <c r="B114" s="10">
        <v>0</v>
      </c>
      <c r="C114" s="45">
        <v>0</v>
      </c>
      <c r="D114" s="46">
        <v>0</v>
      </c>
      <c r="E114" s="44">
        <v>4.0599999999999996</v>
      </c>
      <c r="F114" s="50">
        <v>302</v>
      </c>
      <c r="G114" s="50">
        <v>211</v>
      </c>
    </row>
    <row r="115" spans="1:7" s="34" customFormat="1" x14ac:dyDescent="0.2">
      <c r="A115" s="9" t="s">
        <v>401</v>
      </c>
      <c r="B115" s="10">
        <v>0</v>
      </c>
      <c r="C115" s="45">
        <v>0</v>
      </c>
      <c r="D115" s="46">
        <v>0</v>
      </c>
      <c r="E115" s="44">
        <v>1.22</v>
      </c>
      <c r="F115" s="50">
        <v>70</v>
      </c>
      <c r="G115" s="50">
        <v>48</v>
      </c>
    </row>
    <row r="116" spans="1:7" s="34" customFormat="1" x14ac:dyDescent="0.2">
      <c r="A116" s="11" t="s">
        <v>70</v>
      </c>
      <c r="B116" s="20">
        <f t="shared" ref="B116:G116" si="14">SUM(B112:B115)</f>
        <v>206.24</v>
      </c>
      <c r="C116" s="21">
        <f t="shared" si="14"/>
        <v>25780</v>
      </c>
      <c r="D116" s="47">
        <f t="shared" si="14"/>
        <v>18046</v>
      </c>
      <c r="E116" s="20">
        <f t="shared" si="14"/>
        <v>46.88</v>
      </c>
      <c r="F116" s="49">
        <f t="shared" si="14"/>
        <v>3590</v>
      </c>
      <c r="G116" s="49">
        <f t="shared" si="14"/>
        <v>2499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73</v>
      </c>
      <c r="B118" s="44">
        <v>22.32</v>
      </c>
      <c r="C118" s="45">
        <f>B118*125</f>
        <v>2790</v>
      </c>
      <c r="D118" s="46">
        <f>C118*70/100</f>
        <v>1953</v>
      </c>
      <c r="E118" s="10">
        <v>0</v>
      </c>
      <c r="F118" s="45">
        <v>0</v>
      </c>
      <c r="G118" s="45">
        <v>0</v>
      </c>
    </row>
    <row r="119" spans="1:7" s="34" customFormat="1" x14ac:dyDescent="0.2">
      <c r="A119" s="9" t="s">
        <v>74</v>
      </c>
      <c r="B119" s="44">
        <v>1.45</v>
      </c>
      <c r="C119" s="45">
        <f>B119*125</f>
        <v>181.25</v>
      </c>
      <c r="D119" s="46">
        <f>C119*70/100</f>
        <v>126.875</v>
      </c>
      <c r="E119" s="44">
        <v>0</v>
      </c>
      <c r="F119" s="50">
        <v>0</v>
      </c>
      <c r="G119" s="45">
        <v>0</v>
      </c>
    </row>
    <row r="120" spans="1:7" s="34" customFormat="1" x14ac:dyDescent="0.2">
      <c r="A120" s="11" t="s">
        <v>73</v>
      </c>
      <c r="B120" s="20">
        <f>SUM(B118:B119)</f>
        <v>23.77</v>
      </c>
      <c r="C120" s="21">
        <f>SUM(C118:C119)</f>
        <v>2971.25</v>
      </c>
      <c r="D120" s="47">
        <f>SUM(D118:D119)</f>
        <v>2079.875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75</v>
      </c>
      <c r="B122" s="44">
        <v>19.43</v>
      </c>
      <c r="C122" s="45">
        <f>B122*125</f>
        <v>2428.75</v>
      </c>
      <c r="D122" s="46">
        <f>C122*70/100</f>
        <v>1700.125</v>
      </c>
      <c r="E122" s="44">
        <v>0.02</v>
      </c>
      <c r="F122" s="50">
        <v>1</v>
      </c>
      <c r="G122" s="50">
        <v>1</v>
      </c>
    </row>
    <row r="123" spans="1:7" s="34" customFormat="1" x14ac:dyDescent="0.2">
      <c r="A123" s="9" t="s">
        <v>460</v>
      </c>
      <c r="B123" s="44">
        <v>0.78</v>
      </c>
      <c r="C123" s="45">
        <f>B123*125</f>
        <v>97.5</v>
      </c>
      <c r="D123" s="46">
        <f>C123*70/100</f>
        <v>68.25</v>
      </c>
      <c r="E123" s="44">
        <v>0.11</v>
      </c>
      <c r="F123" s="50">
        <v>10</v>
      </c>
      <c r="G123" s="50">
        <v>7</v>
      </c>
    </row>
    <row r="124" spans="1:7" s="34" customFormat="1" x14ac:dyDescent="0.2">
      <c r="A124" s="11" t="s">
        <v>75</v>
      </c>
      <c r="B124" s="20">
        <f t="shared" ref="B124:G124" si="16">SUM(B122:B123)</f>
        <v>20.21</v>
      </c>
      <c r="C124" s="21">
        <f t="shared" si="16"/>
        <v>2526.25</v>
      </c>
      <c r="D124" s="47">
        <f t="shared" si="16"/>
        <v>1768.375</v>
      </c>
      <c r="E124" s="20">
        <f t="shared" si="16"/>
        <v>0.13</v>
      </c>
      <c r="F124" s="21">
        <f t="shared" si="16"/>
        <v>11</v>
      </c>
      <c r="G124" s="21">
        <f t="shared" si="16"/>
        <v>8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413</v>
      </c>
      <c r="B126" s="44">
        <v>143.63999999999999</v>
      </c>
      <c r="C126" s="45">
        <f>B126*125</f>
        <v>17955</v>
      </c>
      <c r="D126" s="46">
        <f>C126*70/100</f>
        <v>12568.5</v>
      </c>
      <c r="E126" s="44">
        <v>0.28999999999999998</v>
      </c>
      <c r="F126" s="50">
        <v>31</v>
      </c>
      <c r="G126" s="50">
        <v>21</v>
      </c>
    </row>
    <row r="127" spans="1:7" s="34" customFormat="1" x14ac:dyDescent="0.2">
      <c r="A127" s="9" t="s">
        <v>76</v>
      </c>
      <c r="B127" s="44">
        <v>13.01</v>
      </c>
      <c r="C127" s="45">
        <f>B127*125</f>
        <v>1626.25</v>
      </c>
      <c r="D127" s="46">
        <f>C127*70/100</f>
        <v>1138.375</v>
      </c>
      <c r="E127" s="44">
        <v>0</v>
      </c>
      <c r="F127" s="50">
        <v>0</v>
      </c>
      <c r="G127" s="50">
        <v>0</v>
      </c>
    </row>
    <row r="128" spans="1:7" s="34" customFormat="1" x14ac:dyDescent="0.2">
      <c r="A128" s="11" t="s">
        <v>413</v>
      </c>
      <c r="B128" s="20">
        <f>SUM(B126:B127)</f>
        <v>156.64999999999998</v>
      </c>
      <c r="C128" s="21">
        <f>SUM(C126:C127)</f>
        <v>19581.25</v>
      </c>
      <c r="D128" s="47">
        <f>SUM(D126:D127)</f>
        <v>13706.875</v>
      </c>
      <c r="E128" s="20">
        <f t="shared" ref="E128:F128" si="17">SUM(E126:E127)</f>
        <v>0.28999999999999998</v>
      </c>
      <c r="F128" s="21">
        <f t="shared" si="17"/>
        <v>31</v>
      </c>
      <c r="G128" s="21">
        <f>SUM(G126:G127)</f>
        <v>21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77</v>
      </c>
      <c r="B130" s="44">
        <v>176.73</v>
      </c>
      <c r="C130" s="45">
        <f>B130*125</f>
        <v>22091.25</v>
      </c>
      <c r="D130" s="46">
        <f>C130*70/100</f>
        <v>15463.875</v>
      </c>
      <c r="E130" s="44">
        <v>22.72</v>
      </c>
      <c r="F130" s="50">
        <v>1704</v>
      </c>
      <c r="G130" s="50">
        <v>1170</v>
      </c>
    </row>
    <row r="131" spans="1:7" s="34" customFormat="1" x14ac:dyDescent="0.2">
      <c r="A131" s="9" t="s">
        <v>78</v>
      </c>
      <c r="B131" s="44">
        <v>82.21</v>
      </c>
      <c r="C131" s="45">
        <f>B131*125</f>
        <v>10276.25</v>
      </c>
      <c r="D131" s="46">
        <f>C131*70/100</f>
        <v>7193.375</v>
      </c>
      <c r="E131" s="44">
        <v>58.72</v>
      </c>
      <c r="F131" s="50">
        <v>4552</v>
      </c>
      <c r="G131" s="50">
        <v>3178</v>
      </c>
    </row>
    <row r="132" spans="1:7" s="34" customFormat="1" x14ac:dyDescent="0.2">
      <c r="A132" s="9" t="s">
        <v>79</v>
      </c>
      <c r="B132" s="10">
        <v>0</v>
      </c>
      <c r="C132" s="45">
        <v>0</v>
      </c>
      <c r="D132" s="46">
        <v>0</v>
      </c>
      <c r="E132" s="44">
        <v>1.6</v>
      </c>
      <c r="F132" s="50">
        <v>68</v>
      </c>
      <c r="G132" s="50">
        <v>47</v>
      </c>
    </row>
    <row r="133" spans="1:7" s="34" customFormat="1" x14ac:dyDescent="0.2">
      <c r="A133" s="9" t="s">
        <v>80</v>
      </c>
      <c r="B133" s="10">
        <v>0</v>
      </c>
      <c r="C133" s="45">
        <v>0</v>
      </c>
      <c r="D133" s="46">
        <v>0</v>
      </c>
      <c r="E133" s="44">
        <v>1.5</v>
      </c>
      <c r="F133" s="50">
        <v>133</v>
      </c>
      <c r="G133" s="50">
        <v>91</v>
      </c>
    </row>
    <row r="134" spans="1:7" s="34" customFormat="1" x14ac:dyDescent="0.2">
      <c r="A134" s="9" t="s">
        <v>446</v>
      </c>
      <c r="B134" s="10">
        <v>0</v>
      </c>
      <c r="C134" s="45">
        <v>0</v>
      </c>
      <c r="D134" s="46">
        <v>0</v>
      </c>
      <c r="E134" s="44">
        <v>0</v>
      </c>
      <c r="F134" s="50">
        <v>0</v>
      </c>
      <c r="G134" s="50">
        <v>0</v>
      </c>
    </row>
    <row r="135" spans="1:7" s="34" customFormat="1" x14ac:dyDescent="0.2">
      <c r="A135" s="11" t="s">
        <v>77</v>
      </c>
      <c r="B135" s="20">
        <f t="shared" ref="B135:G135" si="18">SUM(B130:B134)</f>
        <v>258.94</v>
      </c>
      <c r="C135" s="21">
        <f t="shared" si="18"/>
        <v>32367.5</v>
      </c>
      <c r="D135" s="47">
        <f t="shared" si="18"/>
        <v>22657.25</v>
      </c>
      <c r="E135" s="20">
        <f t="shared" si="18"/>
        <v>84.539999999999992</v>
      </c>
      <c r="F135" s="21">
        <f t="shared" si="18"/>
        <v>6457</v>
      </c>
      <c r="G135" s="21">
        <f t="shared" si="18"/>
        <v>4486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81</v>
      </c>
      <c r="B137" s="48">
        <v>0</v>
      </c>
      <c r="C137" s="21">
        <f>B137*90</f>
        <v>0</v>
      </c>
      <c r="D137" s="47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82</v>
      </c>
      <c r="B139" s="44">
        <v>266.88</v>
      </c>
      <c r="C139" s="45">
        <f>B139*125</f>
        <v>33360</v>
      </c>
      <c r="D139" s="46">
        <f>C139*70/100</f>
        <v>23352</v>
      </c>
      <c r="E139" s="44">
        <v>34.840000000000003</v>
      </c>
      <c r="F139" s="50">
        <v>3019</v>
      </c>
      <c r="G139" s="50">
        <v>2100</v>
      </c>
    </row>
    <row r="140" spans="1:7" s="34" customFormat="1" x14ac:dyDescent="0.2">
      <c r="A140" s="9" t="s">
        <v>83</v>
      </c>
      <c r="B140" s="44">
        <v>57.92</v>
      </c>
      <c r="C140" s="45">
        <f>B140*125</f>
        <v>7240</v>
      </c>
      <c r="D140" s="46">
        <f>C140*70/100</f>
        <v>5068</v>
      </c>
      <c r="E140" s="44">
        <v>25.95</v>
      </c>
      <c r="F140" s="50">
        <v>1716</v>
      </c>
      <c r="G140" s="50">
        <v>1195</v>
      </c>
    </row>
    <row r="141" spans="1:7" s="34" customFormat="1" x14ac:dyDescent="0.2">
      <c r="A141" s="9" t="s">
        <v>403</v>
      </c>
      <c r="B141" s="10">
        <v>0</v>
      </c>
      <c r="C141" s="45">
        <v>0</v>
      </c>
      <c r="D141" s="46">
        <v>0</v>
      </c>
      <c r="E141" s="44">
        <v>0.76</v>
      </c>
      <c r="F141" s="50">
        <v>75</v>
      </c>
      <c r="G141" s="50">
        <v>52</v>
      </c>
    </row>
    <row r="142" spans="1:7" s="34" customFormat="1" x14ac:dyDescent="0.2">
      <c r="A142" s="9" t="s">
        <v>84</v>
      </c>
      <c r="B142" s="10">
        <v>0</v>
      </c>
      <c r="C142" s="45">
        <v>0</v>
      </c>
      <c r="D142" s="46">
        <v>0</v>
      </c>
      <c r="E142" s="44">
        <v>29.38</v>
      </c>
      <c r="F142" s="50">
        <v>1926</v>
      </c>
      <c r="G142" s="50">
        <v>1345</v>
      </c>
    </row>
    <row r="143" spans="1:7" s="34" customFormat="1" x14ac:dyDescent="0.2">
      <c r="A143" s="11" t="s">
        <v>82</v>
      </c>
      <c r="B143" s="20">
        <f>SUM(B139:B142)</f>
        <v>324.8</v>
      </c>
      <c r="C143" s="21">
        <f t="shared" ref="C143:D143" si="19">SUM(C139:C142)</f>
        <v>40600</v>
      </c>
      <c r="D143" s="47">
        <f t="shared" si="19"/>
        <v>28420</v>
      </c>
      <c r="E143" s="20">
        <f>SUM(E139:E142)</f>
        <v>90.93</v>
      </c>
      <c r="F143" s="21">
        <f>SUM(F139:F142)</f>
        <v>6736</v>
      </c>
      <c r="G143" s="21">
        <f>SUM(G139:G142)</f>
        <v>4692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85</v>
      </c>
      <c r="B145" s="10">
        <v>64.959999999999994</v>
      </c>
      <c r="C145" s="45">
        <f>B145*100</f>
        <v>6495.9999999999991</v>
      </c>
      <c r="D145" s="46">
        <f>C145*70/100</f>
        <v>4547.2</v>
      </c>
      <c r="E145" s="10">
        <v>41.8</v>
      </c>
      <c r="F145" s="45">
        <v>3117</v>
      </c>
      <c r="G145" s="45">
        <v>2145</v>
      </c>
    </row>
    <row r="146" spans="1:7" s="34" customFormat="1" x14ac:dyDescent="0.2">
      <c r="A146" s="9" t="s">
        <v>437</v>
      </c>
      <c r="B146" s="10">
        <v>0</v>
      </c>
      <c r="C146" s="45">
        <v>0</v>
      </c>
      <c r="D146" s="46">
        <v>0</v>
      </c>
      <c r="E146" s="10">
        <v>0</v>
      </c>
      <c r="F146" s="45">
        <v>0</v>
      </c>
      <c r="G146" s="45">
        <v>0</v>
      </c>
    </row>
    <row r="147" spans="1:7" s="34" customFormat="1" x14ac:dyDescent="0.2">
      <c r="A147" s="11" t="s">
        <v>85</v>
      </c>
      <c r="B147" s="48">
        <f>SUM(B145:B146)</f>
        <v>64.959999999999994</v>
      </c>
      <c r="C147" s="21">
        <f>SUM(C145:C146)</f>
        <v>6495.9999999999991</v>
      </c>
      <c r="D147" s="47">
        <f>SUM(D145:D146)</f>
        <v>4547.2</v>
      </c>
      <c r="E147" s="20">
        <f>SUM(E144:E146)</f>
        <v>41.8</v>
      </c>
      <c r="F147" s="21">
        <f>SUM(F144:F146)</f>
        <v>3117</v>
      </c>
      <c r="G147" s="21">
        <f>SUM(G144:G146)</f>
        <v>2145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88</v>
      </c>
      <c r="B149" s="44">
        <v>94.95</v>
      </c>
      <c r="C149" s="45">
        <f>B149*110</f>
        <v>10444.5</v>
      </c>
      <c r="D149" s="46">
        <f>C149*70/100</f>
        <v>7311.15</v>
      </c>
      <c r="E149" s="44">
        <v>69.73</v>
      </c>
      <c r="F149" s="50">
        <v>6520</v>
      </c>
      <c r="G149" s="50">
        <v>4563</v>
      </c>
    </row>
    <row r="150" spans="1:7" s="34" customFormat="1" x14ac:dyDescent="0.2">
      <c r="A150" s="9" t="s">
        <v>86</v>
      </c>
      <c r="B150" s="10">
        <v>0</v>
      </c>
      <c r="C150" s="45">
        <v>0</v>
      </c>
      <c r="D150" s="46">
        <v>0</v>
      </c>
      <c r="E150" s="44">
        <v>0.67</v>
      </c>
      <c r="F150" s="50">
        <v>73</v>
      </c>
      <c r="G150" s="50">
        <v>30</v>
      </c>
    </row>
    <row r="151" spans="1:7" s="34" customFormat="1" x14ac:dyDescent="0.2">
      <c r="A151" s="9" t="s">
        <v>87</v>
      </c>
      <c r="B151" s="10">
        <v>0</v>
      </c>
      <c r="C151" s="45">
        <v>0</v>
      </c>
      <c r="D151" s="46">
        <v>0</v>
      </c>
      <c r="E151" s="44">
        <v>7.54</v>
      </c>
      <c r="F151" s="50">
        <v>686</v>
      </c>
      <c r="G151" s="50">
        <v>481</v>
      </c>
    </row>
    <row r="152" spans="1:7" s="34" customFormat="1" x14ac:dyDescent="0.2">
      <c r="A152" s="11" t="s">
        <v>88</v>
      </c>
      <c r="B152" s="20">
        <f>B149</f>
        <v>94.95</v>
      </c>
      <c r="C152" s="21">
        <f>C149</f>
        <v>10444.5</v>
      </c>
      <c r="D152" s="47">
        <f>D149</f>
        <v>7311.15</v>
      </c>
      <c r="E152" s="20">
        <f>SUM(E149:E151)</f>
        <v>77.940000000000012</v>
      </c>
      <c r="F152" s="21">
        <f t="shared" ref="F152" si="20">SUM(F149:F151)</f>
        <v>7279</v>
      </c>
      <c r="G152" s="21">
        <f>SUM(G149:G151)</f>
        <v>5074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89</v>
      </c>
      <c r="B154" s="48">
        <v>13.04</v>
      </c>
      <c r="C154" s="21">
        <f>B154*125</f>
        <v>1630</v>
      </c>
      <c r="D154" s="47">
        <f>C154*70/100</f>
        <v>1141</v>
      </c>
      <c r="E154" s="48">
        <v>0</v>
      </c>
      <c r="F154" s="49">
        <v>0</v>
      </c>
      <c r="G154" s="49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90</v>
      </c>
      <c r="B156" s="48">
        <v>63.76</v>
      </c>
      <c r="C156" s="21">
        <f>B156*130</f>
        <v>8288.7999999999993</v>
      </c>
      <c r="D156" s="47">
        <f>C156*70/100</f>
        <v>5802.16</v>
      </c>
      <c r="E156" s="48">
        <v>50.65</v>
      </c>
      <c r="F156" s="49">
        <v>5418</v>
      </c>
      <c r="G156" s="49">
        <v>3804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91</v>
      </c>
      <c r="B158" s="44">
        <v>43.96</v>
      </c>
      <c r="C158" s="45">
        <f>B158*100</f>
        <v>4396</v>
      </c>
      <c r="D158" s="46">
        <f>C158*70/100</f>
        <v>3077.2</v>
      </c>
      <c r="E158" s="44">
        <v>25.27</v>
      </c>
      <c r="F158" s="50">
        <v>2052</v>
      </c>
      <c r="G158" s="50">
        <v>1418</v>
      </c>
    </row>
    <row r="159" spans="1:7" s="34" customFormat="1" x14ac:dyDescent="0.2">
      <c r="A159" s="9" t="s">
        <v>434</v>
      </c>
      <c r="B159" s="44">
        <v>0</v>
      </c>
      <c r="C159" s="45">
        <v>0</v>
      </c>
      <c r="D159" s="46">
        <v>0</v>
      </c>
      <c r="E159" s="44">
        <v>4.59</v>
      </c>
      <c r="F159" s="50">
        <v>366</v>
      </c>
      <c r="G159" s="50">
        <v>253</v>
      </c>
    </row>
    <row r="160" spans="1:7" s="34" customFormat="1" x14ac:dyDescent="0.2">
      <c r="A160" s="9" t="s">
        <v>92</v>
      </c>
      <c r="B160" s="10">
        <v>0</v>
      </c>
      <c r="C160" s="45">
        <v>0</v>
      </c>
      <c r="D160" s="46">
        <v>0</v>
      </c>
      <c r="E160" s="44">
        <v>0.24</v>
      </c>
      <c r="F160" s="50">
        <v>10</v>
      </c>
      <c r="G160" s="50">
        <v>3</v>
      </c>
    </row>
    <row r="161" spans="1:7" s="34" customFormat="1" x14ac:dyDescent="0.2">
      <c r="A161" s="11" t="s">
        <v>91</v>
      </c>
      <c r="B161" s="20">
        <f>SUM(B158:B158)</f>
        <v>43.96</v>
      </c>
      <c r="C161" s="21">
        <f>SUM(C158:C158)</f>
        <v>4396</v>
      </c>
      <c r="D161" s="47">
        <f>SUM(D158:D158)</f>
        <v>3077.2</v>
      </c>
      <c r="E161" s="20">
        <f>SUM(E158:E160)</f>
        <v>30.099999999999998</v>
      </c>
      <c r="F161" s="21">
        <f>SUM(F158:F160)</f>
        <v>2428</v>
      </c>
      <c r="G161" s="21">
        <f>SUM(G158:G160)</f>
        <v>1674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93</v>
      </c>
      <c r="B163" s="10">
        <v>31.51</v>
      </c>
      <c r="C163" s="45">
        <f>B163*100</f>
        <v>3151</v>
      </c>
      <c r="D163" s="46">
        <f>C163*70/100</f>
        <v>2205.6999999999998</v>
      </c>
      <c r="E163" s="10">
        <v>19.649999999999999</v>
      </c>
      <c r="F163" s="45">
        <v>1648</v>
      </c>
      <c r="G163" s="45">
        <v>1135</v>
      </c>
    </row>
    <row r="164" spans="1:7" s="34" customFormat="1" x14ac:dyDescent="0.2">
      <c r="A164" s="9" t="s">
        <v>451</v>
      </c>
      <c r="B164" s="10">
        <v>0</v>
      </c>
      <c r="C164" s="45">
        <v>0</v>
      </c>
      <c r="D164" s="46">
        <v>0</v>
      </c>
      <c r="E164" s="10">
        <v>2.14</v>
      </c>
      <c r="F164" s="45">
        <v>183</v>
      </c>
      <c r="G164" s="45">
        <v>128</v>
      </c>
    </row>
    <row r="165" spans="1:7" s="18" customFormat="1" x14ac:dyDescent="0.2">
      <c r="A165" s="11" t="s">
        <v>93</v>
      </c>
      <c r="B165" s="48">
        <f>SUM(B163:B164)</f>
        <v>31.51</v>
      </c>
      <c r="C165" s="21">
        <f t="shared" ref="C165:D165" si="21">SUM(C163:C164)</f>
        <v>3151</v>
      </c>
      <c r="D165" s="47">
        <f t="shared" si="21"/>
        <v>2205.6999999999998</v>
      </c>
      <c r="E165" s="48">
        <f>SUM(E163:E164)</f>
        <v>21.79</v>
      </c>
      <c r="F165" s="49">
        <f>SUM(F163:F164)</f>
        <v>1831</v>
      </c>
      <c r="G165" s="49">
        <f>SUM(G163:G164)</f>
        <v>1263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94</v>
      </c>
      <c r="B167" s="44">
        <v>64.81</v>
      </c>
      <c r="C167" s="45">
        <f>B167*125</f>
        <v>8101.25</v>
      </c>
      <c r="D167" s="46">
        <f>C167*70/100</f>
        <v>5670.875</v>
      </c>
      <c r="E167" s="44">
        <v>50.58</v>
      </c>
      <c r="F167" s="50">
        <v>4966</v>
      </c>
      <c r="G167" s="50">
        <v>3403</v>
      </c>
    </row>
    <row r="168" spans="1:7" s="34" customFormat="1" x14ac:dyDescent="0.2">
      <c r="A168" s="9" t="s">
        <v>95</v>
      </c>
      <c r="B168" s="10">
        <v>0</v>
      </c>
      <c r="C168" s="45">
        <v>0</v>
      </c>
      <c r="D168" s="46">
        <v>0</v>
      </c>
      <c r="E168" s="44">
        <v>8.59</v>
      </c>
      <c r="F168" s="50">
        <v>664</v>
      </c>
      <c r="G168" s="50">
        <v>464</v>
      </c>
    </row>
    <row r="169" spans="1:7" s="34" customFormat="1" x14ac:dyDescent="0.2">
      <c r="A169" s="11" t="s">
        <v>94</v>
      </c>
      <c r="B169" s="20">
        <f t="shared" ref="B169:D169" si="22">SUM(B167:B168)</f>
        <v>64.81</v>
      </c>
      <c r="C169" s="21">
        <f t="shared" si="22"/>
        <v>8101.25</v>
      </c>
      <c r="D169" s="47">
        <f t="shared" si="22"/>
        <v>5670.875</v>
      </c>
      <c r="E169" s="20">
        <f>SUM(E167:E168)</f>
        <v>59.17</v>
      </c>
      <c r="F169" s="49">
        <f t="shared" ref="F169" si="23">SUM(F167:F168)</f>
        <v>5630</v>
      </c>
      <c r="G169" s="49">
        <f>SUM(G167:G168)</f>
        <v>3867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96</v>
      </c>
      <c r="B171" s="44">
        <v>26.02</v>
      </c>
      <c r="C171" s="45">
        <f>B171*120</f>
        <v>3122.4</v>
      </c>
      <c r="D171" s="46">
        <f>C171*70/100</f>
        <v>2185.6799999999998</v>
      </c>
      <c r="E171" s="10">
        <v>20.41</v>
      </c>
      <c r="F171" s="45">
        <v>1961</v>
      </c>
      <c r="G171" s="50">
        <v>1367</v>
      </c>
    </row>
    <row r="172" spans="1:7" s="34" customFormat="1" x14ac:dyDescent="0.2">
      <c r="A172" s="9" t="s">
        <v>440</v>
      </c>
      <c r="B172" s="10">
        <v>0</v>
      </c>
      <c r="C172" s="45">
        <v>0</v>
      </c>
      <c r="D172" s="46">
        <v>0</v>
      </c>
      <c r="E172" s="10">
        <v>4.32</v>
      </c>
      <c r="F172" s="45">
        <v>340</v>
      </c>
      <c r="G172" s="50">
        <v>234</v>
      </c>
    </row>
    <row r="173" spans="1:7" s="34" customFormat="1" x14ac:dyDescent="0.2">
      <c r="A173" s="9" t="s">
        <v>441</v>
      </c>
      <c r="B173" s="10">
        <v>0</v>
      </c>
      <c r="C173" s="45">
        <v>0</v>
      </c>
      <c r="D173" s="46">
        <v>0</v>
      </c>
      <c r="E173" s="10">
        <v>0</v>
      </c>
      <c r="F173" s="45">
        <v>0</v>
      </c>
      <c r="G173" s="50">
        <v>0</v>
      </c>
    </row>
    <row r="174" spans="1:7" s="34" customFormat="1" x14ac:dyDescent="0.2">
      <c r="A174" s="11" t="s">
        <v>96</v>
      </c>
      <c r="B174" s="20">
        <f t="shared" ref="B174:G174" si="24">SUM(B171:B173)</f>
        <v>26.02</v>
      </c>
      <c r="C174" s="21">
        <f t="shared" si="24"/>
        <v>3122.4</v>
      </c>
      <c r="D174" s="47">
        <f t="shared" si="24"/>
        <v>2185.6799999999998</v>
      </c>
      <c r="E174" s="48">
        <f t="shared" si="24"/>
        <v>24.73</v>
      </c>
      <c r="F174" s="49">
        <f t="shared" si="24"/>
        <v>2301</v>
      </c>
      <c r="G174" s="49">
        <f t="shared" si="24"/>
        <v>1601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97</v>
      </c>
      <c r="B176" s="44">
        <v>2.4300000000000002</v>
      </c>
      <c r="C176" s="45">
        <f>B176*110</f>
        <v>267.3</v>
      </c>
      <c r="D176" s="46">
        <f>C176*70/100</f>
        <v>187.11</v>
      </c>
      <c r="E176" s="10">
        <v>0.25</v>
      </c>
      <c r="F176" s="45">
        <v>20</v>
      </c>
      <c r="G176" s="50">
        <v>14</v>
      </c>
    </row>
    <row r="177" spans="1:7" s="34" customFormat="1" x14ac:dyDescent="0.2">
      <c r="A177" s="9" t="s">
        <v>98</v>
      </c>
      <c r="B177" s="10">
        <v>0</v>
      </c>
      <c r="C177" s="45">
        <v>0</v>
      </c>
      <c r="D177" s="46">
        <v>0</v>
      </c>
      <c r="E177" s="44">
        <v>1.17</v>
      </c>
      <c r="F177" s="50">
        <v>49</v>
      </c>
      <c r="G177" s="50">
        <v>25</v>
      </c>
    </row>
    <row r="178" spans="1:7" s="34" customFormat="1" x14ac:dyDescent="0.2">
      <c r="A178" s="11" t="s">
        <v>97</v>
      </c>
      <c r="B178" s="20">
        <f>SUM(B176:B177)</f>
        <v>2.4300000000000002</v>
      </c>
      <c r="C178" s="21">
        <f>C176</f>
        <v>267.3</v>
      </c>
      <c r="D178" s="47">
        <f>C178*70/100</f>
        <v>187.11</v>
      </c>
      <c r="E178" s="48">
        <f>SUM(E176:E177)</f>
        <v>1.42</v>
      </c>
      <c r="F178" s="49">
        <f>SUM(F176:F177)</f>
        <v>69</v>
      </c>
      <c r="G178" s="49">
        <f>SUM(G176:G177)</f>
        <v>39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99</v>
      </c>
      <c r="B180" s="44">
        <v>2.21</v>
      </c>
      <c r="C180" s="45">
        <f>B180*90</f>
        <v>198.9</v>
      </c>
      <c r="D180" s="46">
        <f>C180*70/100</f>
        <v>139.22999999999999</v>
      </c>
      <c r="E180" s="10">
        <v>1.8</v>
      </c>
      <c r="F180" s="45">
        <v>61</v>
      </c>
      <c r="G180" s="50">
        <v>40</v>
      </c>
    </row>
    <row r="181" spans="1:7" s="34" customFormat="1" x14ac:dyDescent="0.2">
      <c r="A181" s="9" t="s">
        <v>405</v>
      </c>
      <c r="B181" s="10">
        <v>0</v>
      </c>
      <c r="C181" s="45">
        <v>0</v>
      </c>
      <c r="D181" s="46">
        <v>0</v>
      </c>
      <c r="E181" s="10">
        <v>0</v>
      </c>
      <c r="F181" s="45">
        <v>0</v>
      </c>
      <c r="G181" s="50">
        <v>0</v>
      </c>
    </row>
    <row r="182" spans="1:7" s="34" customFormat="1" x14ac:dyDescent="0.2">
      <c r="A182" s="11" t="s">
        <v>99</v>
      </c>
      <c r="B182" s="48">
        <f>SUM(B180:B181)</f>
        <v>2.21</v>
      </c>
      <c r="C182" s="21">
        <f>B182*90</f>
        <v>198.9</v>
      </c>
      <c r="D182" s="47">
        <f>C182*70/100</f>
        <v>139.22999999999999</v>
      </c>
      <c r="E182" s="48">
        <f t="shared" ref="E182:F182" si="25">SUM(E180:E181)</f>
        <v>1.8</v>
      </c>
      <c r="F182" s="49">
        <f t="shared" si="25"/>
        <v>61</v>
      </c>
      <c r="G182" s="21">
        <f>SUM(G180:G181)</f>
        <v>40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100</v>
      </c>
      <c r="B184" s="48">
        <v>1.59</v>
      </c>
      <c r="C184" s="21">
        <f>B184*110</f>
        <v>174.9</v>
      </c>
      <c r="D184" s="47">
        <f>C184*70/100</f>
        <v>122.43</v>
      </c>
      <c r="E184" s="48">
        <v>1.27</v>
      </c>
      <c r="F184" s="49">
        <v>103</v>
      </c>
      <c r="G184" s="49">
        <v>71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101</v>
      </c>
      <c r="B186" s="48">
        <v>2.2400000000000002</v>
      </c>
      <c r="C186" s="21">
        <f>B186*120</f>
        <v>268.8</v>
      </c>
      <c r="D186" s="47">
        <f>C186*70/100</f>
        <v>188.16</v>
      </c>
      <c r="E186" s="48">
        <v>0.91</v>
      </c>
      <c r="F186" s="49">
        <v>54</v>
      </c>
      <c r="G186" s="49">
        <v>36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102</v>
      </c>
      <c r="B188" s="48">
        <v>15.55</v>
      </c>
      <c r="C188" s="21">
        <f>B188*100</f>
        <v>1555</v>
      </c>
      <c r="D188" s="47">
        <f>C188*70/100</f>
        <v>1088.5</v>
      </c>
      <c r="E188" s="48">
        <v>13.38</v>
      </c>
      <c r="F188" s="49">
        <v>955</v>
      </c>
      <c r="G188" s="49">
        <v>648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103</v>
      </c>
      <c r="B190" s="48">
        <v>0.96</v>
      </c>
      <c r="C190" s="21">
        <f>B190*100</f>
        <v>96</v>
      </c>
      <c r="D190" s="47">
        <f>C190*70/100</f>
        <v>67.2</v>
      </c>
      <c r="E190" s="48">
        <v>0.59</v>
      </c>
      <c r="F190" s="49">
        <v>44</v>
      </c>
      <c r="G190" s="49">
        <v>30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104</v>
      </c>
      <c r="B192" s="48">
        <v>1.86</v>
      </c>
      <c r="C192" s="21">
        <f>B192*100</f>
        <v>186</v>
      </c>
      <c r="D192" s="47">
        <f>C192*70/100</f>
        <v>130.19999999999999</v>
      </c>
      <c r="E192" s="48">
        <v>1.33</v>
      </c>
      <c r="F192" s="49">
        <v>132</v>
      </c>
      <c r="G192" s="49">
        <v>92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105</v>
      </c>
      <c r="B194" s="44">
        <v>12.66</v>
      </c>
      <c r="C194" s="45">
        <f>B194*110</f>
        <v>1392.6</v>
      </c>
      <c r="D194" s="46">
        <f>C194*70/100</f>
        <v>974.82</v>
      </c>
      <c r="E194" s="44">
        <v>8.68</v>
      </c>
      <c r="F194" s="50">
        <v>760</v>
      </c>
      <c r="G194" s="50">
        <v>521</v>
      </c>
    </row>
    <row r="195" spans="1:7" s="34" customFormat="1" x14ac:dyDescent="0.2">
      <c r="A195" s="9" t="s">
        <v>404</v>
      </c>
      <c r="B195" s="10">
        <v>0</v>
      </c>
      <c r="C195" s="45">
        <v>0</v>
      </c>
      <c r="D195" s="46">
        <v>0</v>
      </c>
      <c r="E195" s="10">
        <v>0</v>
      </c>
      <c r="F195" s="45">
        <v>0</v>
      </c>
      <c r="G195" s="50">
        <v>0</v>
      </c>
    </row>
    <row r="196" spans="1:7" s="34" customFormat="1" x14ac:dyDescent="0.2">
      <c r="A196" s="11" t="s">
        <v>105</v>
      </c>
      <c r="B196" s="20">
        <f t="shared" ref="B196:G196" si="26">SUM(B194:B195)</f>
        <v>12.66</v>
      </c>
      <c r="C196" s="21">
        <f t="shared" si="26"/>
        <v>1392.6</v>
      </c>
      <c r="D196" s="47">
        <f t="shared" si="26"/>
        <v>974.82</v>
      </c>
      <c r="E196" s="48">
        <f t="shared" si="26"/>
        <v>8.68</v>
      </c>
      <c r="F196" s="49">
        <f t="shared" si="26"/>
        <v>760</v>
      </c>
      <c r="G196" s="49">
        <f t="shared" si="26"/>
        <v>521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106</v>
      </c>
      <c r="B198" s="44">
        <v>19.02</v>
      </c>
      <c r="C198" s="45">
        <f>B198*80</f>
        <v>1521.6</v>
      </c>
      <c r="D198" s="46">
        <f>C198*70/100</f>
        <v>1065.1199999999999</v>
      </c>
      <c r="E198" s="44">
        <v>7.98</v>
      </c>
      <c r="F198" s="50">
        <v>450</v>
      </c>
      <c r="G198" s="50">
        <v>327</v>
      </c>
    </row>
    <row r="199" spans="1:7" s="34" customFormat="1" x14ac:dyDescent="0.2">
      <c r="A199" s="9" t="s">
        <v>107</v>
      </c>
      <c r="B199" s="10">
        <v>0</v>
      </c>
      <c r="C199" s="45">
        <v>0</v>
      </c>
      <c r="D199" s="46">
        <v>0</v>
      </c>
      <c r="E199" s="44">
        <v>5.63</v>
      </c>
      <c r="F199" s="50">
        <v>303</v>
      </c>
      <c r="G199" s="50">
        <v>193</v>
      </c>
    </row>
    <row r="200" spans="1:7" s="34" customFormat="1" x14ac:dyDescent="0.2">
      <c r="A200" s="11" t="s">
        <v>106</v>
      </c>
      <c r="B200" s="20">
        <f t="shared" ref="B200:G200" si="27">SUM(B198:B199)</f>
        <v>19.02</v>
      </c>
      <c r="C200" s="21">
        <f t="shared" si="27"/>
        <v>1521.6</v>
      </c>
      <c r="D200" s="47">
        <f t="shared" si="27"/>
        <v>1065.1199999999999</v>
      </c>
      <c r="E200" s="48">
        <f t="shared" si="27"/>
        <v>13.61</v>
      </c>
      <c r="F200" s="49">
        <f t="shared" si="27"/>
        <v>753</v>
      </c>
      <c r="G200" s="49">
        <f t="shared" si="27"/>
        <v>520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108</v>
      </c>
      <c r="B202" s="48">
        <v>9.86</v>
      </c>
      <c r="C202" s="21">
        <f>B202*120</f>
        <v>1183.1999999999998</v>
      </c>
      <c r="D202" s="47">
        <f>C202*70/100</f>
        <v>828.2399999999999</v>
      </c>
      <c r="E202" s="48">
        <v>1.89</v>
      </c>
      <c r="F202" s="49">
        <v>183</v>
      </c>
      <c r="G202" s="49">
        <v>127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420</v>
      </c>
      <c r="B204" s="48">
        <v>0</v>
      </c>
      <c r="C204" s="21">
        <v>0</v>
      </c>
      <c r="D204" s="47">
        <v>0</v>
      </c>
      <c r="E204" s="60">
        <v>1.61</v>
      </c>
      <c r="F204" s="52">
        <v>103</v>
      </c>
      <c r="G204" s="49">
        <v>72</v>
      </c>
    </row>
    <row r="205" spans="1:7" s="34" customFormat="1" x14ac:dyDescent="0.2">
      <c r="A205" s="11"/>
      <c r="B205" s="20"/>
      <c r="C205" s="21"/>
      <c r="D205" s="47"/>
      <c r="E205" s="39"/>
      <c r="F205" s="30"/>
      <c r="G205" s="30"/>
    </row>
    <row r="206" spans="1:7" s="34" customFormat="1" x14ac:dyDescent="0.2">
      <c r="A206" s="11" t="s">
        <v>109</v>
      </c>
      <c r="B206" s="20">
        <v>0</v>
      </c>
      <c r="C206" s="21">
        <v>0</v>
      </c>
      <c r="D206" s="47">
        <v>0</v>
      </c>
      <c r="E206" s="60">
        <v>12.08</v>
      </c>
      <c r="F206" s="52">
        <v>1291</v>
      </c>
      <c r="G206" s="52">
        <v>887</v>
      </c>
    </row>
    <row r="207" spans="1:7" s="34" customFormat="1" x14ac:dyDescent="0.2">
      <c r="A207" s="11" t="s">
        <v>429</v>
      </c>
      <c r="B207" s="20">
        <v>0</v>
      </c>
      <c r="C207" s="21">
        <v>0</v>
      </c>
      <c r="D207" s="47">
        <v>0</v>
      </c>
      <c r="E207" s="51">
        <v>0.6</v>
      </c>
      <c r="F207" s="75">
        <v>59</v>
      </c>
      <c r="G207" s="75">
        <v>42</v>
      </c>
    </row>
    <row r="208" spans="1:7" s="34" customFormat="1" x14ac:dyDescent="0.2">
      <c r="A208" s="11"/>
      <c r="B208" s="20"/>
      <c r="C208" s="21"/>
      <c r="D208" s="47"/>
      <c r="E208" s="51"/>
      <c r="F208" s="75"/>
      <c r="G208" s="59"/>
    </row>
    <row r="209" spans="1:7" s="34" customFormat="1" x14ac:dyDescent="0.2">
      <c r="A209" s="11" t="s">
        <v>467</v>
      </c>
      <c r="B209" s="20">
        <v>0</v>
      </c>
      <c r="C209" s="21">
        <f>B209*150</f>
        <v>0</v>
      </c>
      <c r="D209" s="47">
        <f>C209*70/100</f>
        <v>0</v>
      </c>
      <c r="E209" s="51">
        <v>0.91</v>
      </c>
      <c r="F209" s="49">
        <v>260</v>
      </c>
      <c r="G209" s="75">
        <v>0</v>
      </c>
    </row>
    <row r="210" spans="1:7" s="34" customFormat="1" x14ac:dyDescent="0.2">
      <c r="A210" s="11" t="s">
        <v>466</v>
      </c>
      <c r="B210" s="20">
        <v>0</v>
      </c>
      <c r="C210" s="21">
        <f>B210*150</f>
        <v>0</v>
      </c>
      <c r="D210" s="47">
        <f t="shared" ref="D210" si="28">C210*70/100</f>
        <v>0</v>
      </c>
      <c r="E210" s="51">
        <v>0.27</v>
      </c>
      <c r="F210" s="49">
        <v>1460</v>
      </c>
      <c r="G210" s="75">
        <v>320.3</v>
      </c>
    </row>
    <row r="211" spans="1:7" s="34" customFormat="1" x14ac:dyDescent="0.2">
      <c r="A211" s="11" t="s">
        <v>465</v>
      </c>
      <c r="B211" s="20">
        <v>0</v>
      </c>
      <c r="C211" s="21">
        <f>B211*150</f>
        <v>0</v>
      </c>
      <c r="D211" s="47">
        <f>C211*70/100</f>
        <v>0</v>
      </c>
      <c r="E211" s="51">
        <v>0.28999999999999998</v>
      </c>
      <c r="F211" s="49">
        <v>67</v>
      </c>
      <c r="G211" s="75">
        <v>0</v>
      </c>
    </row>
    <row r="212" spans="1:7" s="34" customFormat="1" x14ac:dyDescent="0.2">
      <c r="A212" s="15" t="s">
        <v>387</v>
      </c>
      <c r="B212" s="23">
        <f>SUM(B8,B16,B20,B22,B28,B34,B39,B43,B47,B51,B56,B61,B63,B69,B71,B77,B81,B88,B90,B95,B100,B102,B104,B110,B116,B120,B124,B128,B135,B137,B143,B147,B152,B154,B156,B161,B165,B169,B174,B178,B182,B184,B186,B188,B190,B192,B196,B200,B202,B204,B206,B207)</f>
        <v>5547.0719000000017</v>
      </c>
      <c r="C212" s="24">
        <f>SUM(C8,C16,C20,C22,C28,C34,C39,C43,C47,C51,C56,C61,C63,C69,C71,C77,C81,C88,C90,C95,C100,C102,C104,C110,C116,C120,C124,C128,C135,C137,C143,C147,C152,C154,C156,C161,C165,C169,C174,C178,C182,C184,C186,C188,C190,C192,C196,C200,C202,C204,C206,C207)</f>
        <v>696404.55900000024</v>
      </c>
      <c r="D212" s="25">
        <f>SUM(D8,D16,D20,D22,D28,D34,D39,D43,D47,D51,D56,D61,D63,D69,D71,D77,D81,D88,D90,D95,D100,D102,D104,D110,D116,D120,D124,D128,D135,D137,D143,D147,D152,D154,D156,D161,D165,D169,D174,D178,D182,D184,D186,D188,D190,D192,D196,D200,D202,D204,D206,D207)</f>
        <v>487483.19129999989</v>
      </c>
      <c r="E212" s="23">
        <f>SUM(E8,E16,E20,E22,E28,E34,E39,E43,E47,E51,E56,E61,E63,E69,E71,E77,E81,E88,E90,E95,E100,E102,E104,E110,E116,E120,E124,E128,E135,E137,E143,E147,E152,E154,E156,E161,E165,E169,E174,E178,E182,E184,E186,E188,E190,E192,E196,E200,E202,E204,E206,E207,E209:E211)</f>
        <v>5255.2867000000006</v>
      </c>
      <c r="F212" s="24">
        <f>SUM(F8,F16,F20,F22,F28,F34,F39,F43,F47,F51,F56,F61,F63,F69,F71,F77,F81,F88,F90,F95,F100,F102,F104,F110,F116,F120,F124,F128,F135,F137,F143,F147,F152,F154,F156,F161,F165,F169,F174,F178,F182,F184,F186,F188,F190,F192,F196,F200,F202,F204,F206,F207,F209:F211)</f>
        <v>489867.8</v>
      </c>
      <c r="G212" s="24">
        <f>SUM(G8,G16,G20,G22,G28,G34,G39,G43,G47,G51,G56,G61,G63,G69,G71,G77,G81,G88,G90,G95,G100,G102,G104,G110,G116,G120,G124,G128,G135,G137,G143,G147,G152,G154,G156,G161,G165,G169,G174,G178,G182,G184,G186,G188,G190,G192,G196,G200,G202,G204,G206,G207, G209:G211)</f>
        <v>339250.3</v>
      </c>
    </row>
    <row r="213" spans="1:7" s="34" customFormat="1" x14ac:dyDescent="0.2">
      <c r="A213" s="11" t="s">
        <v>110</v>
      </c>
      <c r="B213" s="10">
        <v>0</v>
      </c>
      <c r="C213" s="45">
        <f>B213*180</f>
        <v>0</v>
      </c>
      <c r="D213" s="46">
        <f>C213*80/100</f>
        <v>0</v>
      </c>
      <c r="E213" s="44">
        <v>1.89</v>
      </c>
      <c r="F213" s="50">
        <v>161</v>
      </c>
      <c r="G213" s="50">
        <v>118</v>
      </c>
    </row>
    <row r="214" spans="1:7" s="34" customFormat="1" x14ac:dyDescent="0.2">
      <c r="A214" s="11" t="s">
        <v>111</v>
      </c>
      <c r="B214" s="10">
        <v>0</v>
      </c>
      <c r="C214" s="45">
        <f>B214*180</f>
        <v>0</v>
      </c>
      <c r="D214" s="46">
        <f>C214*60/100</f>
        <v>0</v>
      </c>
      <c r="E214" s="44">
        <v>0</v>
      </c>
      <c r="F214" s="50">
        <v>0</v>
      </c>
      <c r="G214" s="50">
        <v>0</v>
      </c>
    </row>
    <row r="215" spans="1:7" s="34" customFormat="1" x14ac:dyDescent="0.2">
      <c r="A215" s="11" t="s">
        <v>112</v>
      </c>
      <c r="B215" s="10">
        <v>0</v>
      </c>
      <c r="C215" s="45">
        <f t="shared" ref="C215:C216" si="29">B215*180</f>
        <v>0</v>
      </c>
      <c r="D215" s="46">
        <f t="shared" ref="D215:D268" si="30">C215*80/100</f>
        <v>0</v>
      </c>
      <c r="E215" s="44">
        <v>1.84</v>
      </c>
      <c r="F215" s="50">
        <v>124</v>
      </c>
      <c r="G215" s="50">
        <v>91</v>
      </c>
    </row>
    <row r="216" spans="1:7" s="34" customFormat="1" x14ac:dyDescent="0.2">
      <c r="A216" s="11" t="s">
        <v>113</v>
      </c>
      <c r="B216" s="10">
        <v>0</v>
      </c>
      <c r="C216" s="45">
        <f t="shared" si="29"/>
        <v>0</v>
      </c>
      <c r="D216" s="46">
        <f t="shared" si="30"/>
        <v>0</v>
      </c>
      <c r="E216" s="44">
        <v>0.06</v>
      </c>
      <c r="F216" s="50">
        <v>13</v>
      </c>
      <c r="G216" s="50">
        <v>10</v>
      </c>
    </row>
    <row r="217" spans="1:7" s="34" customFormat="1" x14ac:dyDescent="0.2">
      <c r="A217" s="11" t="s">
        <v>114</v>
      </c>
      <c r="B217" s="10">
        <v>0</v>
      </c>
      <c r="C217" s="45">
        <f>B217*180</f>
        <v>0</v>
      </c>
      <c r="D217" s="46">
        <f t="shared" si="30"/>
        <v>0</v>
      </c>
      <c r="E217" s="44">
        <v>6.75</v>
      </c>
      <c r="F217" s="50">
        <v>522</v>
      </c>
      <c r="G217" s="50">
        <v>359</v>
      </c>
    </row>
    <row r="218" spans="1:7" s="34" customFormat="1" x14ac:dyDescent="0.2">
      <c r="A218" s="11" t="s">
        <v>115</v>
      </c>
      <c r="B218" s="10">
        <v>0</v>
      </c>
      <c r="C218" s="45">
        <f>B218*180</f>
        <v>0</v>
      </c>
      <c r="D218" s="46">
        <f>C218*60/100</f>
        <v>0</v>
      </c>
      <c r="E218" s="44">
        <v>0</v>
      </c>
      <c r="F218" s="50">
        <v>0</v>
      </c>
      <c r="G218" s="50">
        <v>0</v>
      </c>
    </row>
    <row r="219" spans="1:7" s="34" customFormat="1" x14ac:dyDescent="0.2">
      <c r="A219" s="11" t="s">
        <v>116</v>
      </c>
      <c r="B219" s="10">
        <v>0</v>
      </c>
      <c r="C219" s="45">
        <f>B219*180</f>
        <v>0</v>
      </c>
      <c r="D219" s="46">
        <f t="shared" si="30"/>
        <v>0</v>
      </c>
      <c r="E219" s="44">
        <v>1.33</v>
      </c>
      <c r="F219" s="74">
        <v>84</v>
      </c>
      <c r="G219" s="50">
        <v>59</v>
      </c>
    </row>
    <row r="220" spans="1:7" s="34" customFormat="1" x14ac:dyDescent="0.2">
      <c r="A220" s="11" t="s">
        <v>117</v>
      </c>
      <c r="B220" s="10">
        <v>0</v>
      </c>
      <c r="C220" s="45">
        <f t="shared" ref="C220" si="31">B220*180</f>
        <v>0</v>
      </c>
      <c r="D220" s="46">
        <f t="shared" si="30"/>
        <v>0</v>
      </c>
      <c r="E220" s="44">
        <v>0</v>
      </c>
      <c r="F220" s="50">
        <v>0</v>
      </c>
      <c r="G220" s="50">
        <v>0</v>
      </c>
    </row>
    <row r="221" spans="1:7" s="34" customFormat="1" x14ac:dyDescent="0.2">
      <c r="A221" s="11" t="s">
        <v>397</v>
      </c>
      <c r="B221" s="10">
        <v>0</v>
      </c>
      <c r="C221" s="45">
        <f t="shared" ref="C221" si="32">B221*180</f>
        <v>0</v>
      </c>
      <c r="D221" s="46">
        <f t="shared" ref="D221" si="33">C221*80/100</f>
        <v>0</v>
      </c>
      <c r="E221" s="44">
        <v>0</v>
      </c>
      <c r="F221" s="50">
        <v>0</v>
      </c>
      <c r="G221" s="50">
        <v>0</v>
      </c>
    </row>
    <row r="222" spans="1:7" s="34" customFormat="1" x14ac:dyDescent="0.2">
      <c r="A222" s="11" t="s">
        <v>118</v>
      </c>
      <c r="B222" s="10">
        <v>0</v>
      </c>
      <c r="C222" s="45">
        <f>B222*180</f>
        <v>0</v>
      </c>
      <c r="D222" s="46">
        <f t="shared" si="30"/>
        <v>0</v>
      </c>
      <c r="E222" s="44">
        <v>0.42</v>
      </c>
      <c r="F222" s="50">
        <v>25</v>
      </c>
      <c r="G222" s="50">
        <v>16</v>
      </c>
    </row>
    <row r="223" spans="1:7" s="34" customFormat="1" x14ac:dyDescent="0.2">
      <c r="A223" s="11" t="s">
        <v>119</v>
      </c>
      <c r="B223" s="10">
        <v>0</v>
      </c>
      <c r="C223" s="45">
        <f>B223*180</f>
        <v>0</v>
      </c>
      <c r="D223" s="46">
        <f t="shared" si="30"/>
        <v>0</v>
      </c>
      <c r="E223" s="44">
        <v>2.63</v>
      </c>
      <c r="F223" s="50">
        <v>225</v>
      </c>
      <c r="G223" s="50">
        <v>163</v>
      </c>
    </row>
    <row r="224" spans="1:7" s="34" customFormat="1" x14ac:dyDescent="0.2">
      <c r="A224" s="11" t="s">
        <v>120</v>
      </c>
      <c r="B224" s="10">
        <v>0</v>
      </c>
      <c r="C224" s="45">
        <f t="shared" ref="C224:C241" si="34">B224*180</f>
        <v>0</v>
      </c>
      <c r="D224" s="46">
        <f t="shared" si="30"/>
        <v>0</v>
      </c>
      <c r="E224" s="44">
        <v>2.4</v>
      </c>
      <c r="F224" s="50">
        <v>303</v>
      </c>
      <c r="G224" s="50">
        <v>216</v>
      </c>
    </row>
    <row r="225" spans="1:7" s="34" customFormat="1" x14ac:dyDescent="0.2">
      <c r="A225" s="11" t="s">
        <v>121</v>
      </c>
      <c r="B225" s="10">
        <v>0</v>
      </c>
      <c r="C225" s="45">
        <f>B225*180</f>
        <v>0</v>
      </c>
      <c r="D225" s="46">
        <f>C225*60/100</f>
        <v>0</v>
      </c>
      <c r="E225" s="44">
        <v>0</v>
      </c>
      <c r="F225" s="50">
        <v>0</v>
      </c>
      <c r="G225" s="50">
        <v>0</v>
      </c>
    </row>
    <row r="226" spans="1:7" s="18" customFormat="1" x14ac:dyDescent="0.2">
      <c r="A226" s="11" t="s">
        <v>122</v>
      </c>
      <c r="B226" s="66">
        <v>0.15</v>
      </c>
      <c r="C226" s="45">
        <f t="shared" ref="C226" si="35">B226*195</f>
        <v>29.25</v>
      </c>
      <c r="D226" s="46">
        <f t="shared" ref="D226" si="36">C226*80/100</f>
        <v>23.4</v>
      </c>
      <c r="E226" s="44">
        <v>4.82</v>
      </c>
      <c r="F226" s="50">
        <v>284</v>
      </c>
      <c r="G226" s="50">
        <v>203</v>
      </c>
    </row>
    <row r="227" spans="1:7" s="34" customFormat="1" x14ac:dyDescent="0.2">
      <c r="A227" s="11" t="s">
        <v>123</v>
      </c>
      <c r="B227" s="10">
        <v>0</v>
      </c>
      <c r="C227" s="45">
        <f t="shared" si="34"/>
        <v>0</v>
      </c>
      <c r="D227" s="46">
        <f>C227*60/100</f>
        <v>0</v>
      </c>
      <c r="E227" s="44">
        <v>0</v>
      </c>
      <c r="F227" s="50">
        <v>0</v>
      </c>
      <c r="G227" s="50">
        <v>0</v>
      </c>
    </row>
    <row r="228" spans="1:7" s="34" customFormat="1" x14ac:dyDescent="0.2">
      <c r="A228" s="11" t="s">
        <v>124</v>
      </c>
      <c r="B228" s="44">
        <v>2.6</v>
      </c>
      <c r="C228" s="45">
        <f t="shared" si="34"/>
        <v>468</v>
      </c>
      <c r="D228" s="46">
        <f t="shared" si="30"/>
        <v>374.4</v>
      </c>
      <c r="E228" s="44">
        <v>0.49</v>
      </c>
      <c r="F228" s="50">
        <v>46</v>
      </c>
      <c r="G228" s="50">
        <v>34</v>
      </c>
    </row>
    <row r="229" spans="1:7" s="34" customFormat="1" x14ac:dyDescent="0.2">
      <c r="A229" s="11" t="s">
        <v>125</v>
      </c>
      <c r="B229" s="10">
        <v>0</v>
      </c>
      <c r="C229" s="45">
        <f t="shared" si="34"/>
        <v>0</v>
      </c>
      <c r="D229" s="46">
        <f t="shared" si="30"/>
        <v>0</v>
      </c>
      <c r="E229" s="44">
        <v>0.75</v>
      </c>
      <c r="F229" s="50">
        <v>66</v>
      </c>
      <c r="G229" s="50">
        <v>48</v>
      </c>
    </row>
    <row r="230" spans="1:7" s="34" customFormat="1" x14ac:dyDescent="0.2">
      <c r="A230" s="11" t="s">
        <v>126</v>
      </c>
      <c r="B230" s="10">
        <v>0</v>
      </c>
      <c r="C230" s="45">
        <f>B230*180</f>
        <v>0</v>
      </c>
      <c r="D230" s="46">
        <f>C230*60/100</f>
        <v>0</v>
      </c>
      <c r="E230" s="44">
        <v>0</v>
      </c>
      <c r="F230" s="50">
        <v>0</v>
      </c>
      <c r="G230" s="50">
        <v>0</v>
      </c>
    </row>
    <row r="231" spans="1:7" s="18" customFormat="1" x14ac:dyDescent="0.2">
      <c r="A231" s="11" t="s">
        <v>127</v>
      </c>
      <c r="B231" s="79">
        <v>2.9999999999999997E-4</v>
      </c>
      <c r="C231" s="10">
        <f t="shared" ref="C231" si="37">B231*195</f>
        <v>5.8499999999999996E-2</v>
      </c>
      <c r="D231" s="53">
        <f t="shared" ref="D231" si="38">C231*80/100</f>
        <v>4.6799999999999994E-2</v>
      </c>
      <c r="E231" s="44">
        <v>6.15</v>
      </c>
      <c r="F231" s="50">
        <v>654</v>
      </c>
      <c r="G231" s="50">
        <v>479</v>
      </c>
    </row>
    <row r="232" spans="1:7" s="34" customFormat="1" x14ac:dyDescent="0.2">
      <c r="A232" s="11" t="s">
        <v>128</v>
      </c>
      <c r="B232" s="10">
        <v>0</v>
      </c>
      <c r="C232" s="45">
        <f>B232*180</f>
        <v>0</v>
      </c>
      <c r="D232" s="46">
        <f>C232*60/100</f>
        <v>0</v>
      </c>
      <c r="E232" s="44">
        <v>0.13</v>
      </c>
      <c r="F232" s="50">
        <v>6</v>
      </c>
      <c r="G232" s="50">
        <v>2</v>
      </c>
    </row>
    <row r="233" spans="1:7" s="34" customFormat="1" x14ac:dyDescent="0.2">
      <c r="A233" s="11" t="s">
        <v>129</v>
      </c>
      <c r="B233" s="10">
        <v>0</v>
      </c>
      <c r="C233" s="45">
        <f t="shared" si="34"/>
        <v>0</v>
      </c>
      <c r="D233" s="46">
        <f t="shared" si="30"/>
        <v>0</v>
      </c>
      <c r="E233" s="44">
        <v>0.44</v>
      </c>
      <c r="F233" s="50">
        <v>47</v>
      </c>
      <c r="G233" s="50">
        <v>37</v>
      </c>
    </row>
    <row r="234" spans="1:7" s="34" customFormat="1" x14ac:dyDescent="0.2">
      <c r="A234" s="11" t="s">
        <v>130</v>
      </c>
      <c r="B234" s="10">
        <v>0</v>
      </c>
      <c r="C234" s="45">
        <f t="shared" si="34"/>
        <v>0</v>
      </c>
      <c r="D234" s="46">
        <f t="shared" si="30"/>
        <v>0</v>
      </c>
      <c r="E234" s="44">
        <v>1.1599999999999999</v>
      </c>
      <c r="F234" s="50">
        <v>85</v>
      </c>
      <c r="G234" s="50">
        <v>60</v>
      </c>
    </row>
    <row r="235" spans="1:7" s="34" customFormat="1" x14ac:dyDescent="0.2">
      <c r="A235" s="11" t="s">
        <v>131</v>
      </c>
      <c r="B235" s="10">
        <v>0</v>
      </c>
      <c r="C235" s="45">
        <f t="shared" si="34"/>
        <v>0</v>
      </c>
      <c r="D235" s="46">
        <f t="shared" si="30"/>
        <v>0</v>
      </c>
      <c r="E235" s="44">
        <v>0.3</v>
      </c>
      <c r="F235" s="50">
        <v>15</v>
      </c>
      <c r="G235" s="50">
        <v>10</v>
      </c>
    </row>
    <row r="236" spans="1:7" s="43" customFormat="1" x14ac:dyDescent="0.2">
      <c r="A236" s="11" t="s">
        <v>132</v>
      </c>
      <c r="B236" s="10">
        <v>0</v>
      </c>
      <c r="C236" s="45">
        <f t="shared" si="34"/>
        <v>0</v>
      </c>
      <c r="D236" s="46">
        <f t="shared" si="30"/>
        <v>0</v>
      </c>
      <c r="E236" s="66">
        <v>0.4</v>
      </c>
      <c r="F236" s="50">
        <v>21</v>
      </c>
      <c r="G236" s="74">
        <v>17</v>
      </c>
    </row>
    <row r="237" spans="1:7" s="34" customFormat="1" x14ac:dyDescent="0.2">
      <c r="A237" s="11" t="s">
        <v>133</v>
      </c>
      <c r="B237" s="44">
        <v>5.34</v>
      </c>
      <c r="C237" s="45">
        <f t="shared" si="34"/>
        <v>961.19999999999993</v>
      </c>
      <c r="D237" s="46">
        <f t="shared" si="30"/>
        <v>768.96</v>
      </c>
      <c r="E237" s="44">
        <v>0.83</v>
      </c>
      <c r="F237" s="50">
        <v>70</v>
      </c>
      <c r="G237" s="50">
        <v>47</v>
      </c>
    </row>
    <row r="238" spans="1:7" s="34" customFormat="1" x14ac:dyDescent="0.2">
      <c r="A238" s="11" t="s">
        <v>134</v>
      </c>
      <c r="B238" s="10">
        <v>0</v>
      </c>
      <c r="C238" s="45">
        <f t="shared" si="34"/>
        <v>0</v>
      </c>
      <c r="D238" s="46">
        <f t="shared" si="30"/>
        <v>0</v>
      </c>
      <c r="E238" s="44">
        <v>1.82</v>
      </c>
      <c r="F238" s="50">
        <v>135</v>
      </c>
      <c r="G238" s="50">
        <v>99</v>
      </c>
    </row>
    <row r="239" spans="1:7" s="34" customFormat="1" x14ac:dyDescent="0.2">
      <c r="A239" s="11" t="s">
        <v>135</v>
      </c>
      <c r="B239" s="10">
        <v>0</v>
      </c>
      <c r="C239" s="45">
        <f t="shared" si="34"/>
        <v>0</v>
      </c>
      <c r="D239" s="46">
        <f>C239*60/100</f>
        <v>0</v>
      </c>
      <c r="E239" s="44">
        <v>0.5</v>
      </c>
      <c r="F239" s="50">
        <v>33</v>
      </c>
      <c r="G239" s="50">
        <v>10</v>
      </c>
    </row>
    <row r="240" spans="1:7" s="34" customFormat="1" x14ac:dyDescent="0.2">
      <c r="A240" s="11" t="s">
        <v>136</v>
      </c>
      <c r="B240" s="10">
        <v>0</v>
      </c>
      <c r="C240" s="45">
        <f t="shared" si="34"/>
        <v>0</v>
      </c>
      <c r="D240" s="46">
        <f t="shared" si="30"/>
        <v>0</v>
      </c>
      <c r="E240" s="44">
        <v>0.03</v>
      </c>
      <c r="F240" s="50">
        <v>4</v>
      </c>
      <c r="G240" s="50">
        <v>3</v>
      </c>
    </row>
    <row r="241" spans="1:7" s="34" customFormat="1" x14ac:dyDescent="0.2">
      <c r="A241" s="11" t="s">
        <v>137</v>
      </c>
      <c r="B241" s="10">
        <v>0</v>
      </c>
      <c r="C241" s="45">
        <f t="shared" si="34"/>
        <v>0</v>
      </c>
      <c r="D241" s="46">
        <f t="shared" si="30"/>
        <v>0</v>
      </c>
      <c r="E241" s="44">
        <v>0</v>
      </c>
      <c r="F241" s="50">
        <v>0</v>
      </c>
      <c r="G241" s="50">
        <v>0</v>
      </c>
    </row>
    <row r="242" spans="1:7" s="34" customFormat="1" x14ac:dyDescent="0.2">
      <c r="A242" s="11" t="s">
        <v>138</v>
      </c>
      <c r="B242" s="10">
        <v>0</v>
      </c>
      <c r="C242" s="45">
        <f t="shared" ref="C242:C252" si="39">B242*180</f>
        <v>0</v>
      </c>
      <c r="D242" s="46">
        <f t="shared" si="30"/>
        <v>0</v>
      </c>
      <c r="E242" s="44">
        <v>0.15</v>
      </c>
      <c r="F242" s="50">
        <v>17</v>
      </c>
      <c r="G242" s="50">
        <v>12.5</v>
      </c>
    </row>
    <row r="243" spans="1:7" s="34" customFormat="1" x14ac:dyDescent="0.2">
      <c r="A243" s="11" t="s">
        <v>139</v>
      </c>
      <c r="B243" s="10">
        <v>0</v>
      </c>
      <c r="C243" s="45">
        <f t="shared" si="39"/>
        <v>0</v>
      </c>
      <c r="D243" s="46">
        <f>C243*60/100</f>
        <v>0</v>
      </c>
      <c r="E243" s="44">
        <v>0</v>
      </c>
      <c r="F243" s="50">
        <v>0</v>
      </c>
      <c r="G243" s="50">
        <v>0</v>
      </c>
    </row>
    <row r="244" spans="1:7" s="18" customFormat="1" x14ac:dyDescent="0.2">
      <c r="A244" s="11" t="s">
        <v>140</v>
      </c>
      <c r="B244" s="44">
        <v>5.55</v>
      </c>
      <c r="C244" s="45">
        <f t="shared" si="39"/>
        <v>999</v>
      </c>
      <c r="D244" s="46">
        <f t="shared" si="30"/>
        <v>799.2</v>
      </c>
      <c r="E244" s="44">
        <v>0.08</v>
      </c>
      <c r="F244" s="50">
        <v>6</v>
      </c>
      <c r="G244" s="50">
        <v>4.5</v>
      </c>
    </row>
    <row r="245" spans="1:7" s="34" customFormat="1" x14ac:dyDescent="0.2">
      <c r="A245" s="11" t="s">
        <v>141</v>
      </c>
      <c r="B245" s="10">
        <v>0</v>
      </c>
      <c r="C245" s="45">
        <f t="shared" si="39"/>
        <v>0</v>
      </c>
      <c r="D245" s="46">
        <f>C245*80/100</f>
        <v>0</v>
      </c>
      <c r="E245" s="44">
        <v>5.46</v>
      </c>
      <c r="F245" s="50">
        <v>349</v>
      </c>
      <c r="G245" s="50">
        <v>244</v>
      </c>
    </row>
    <row r="246" spans="1:7" s="18" customFormat="1" x14ac:dyDescent="0.2">
      <c r="A246" s="11" t="s">
        <v>453</v>
      </c>
      <c r="B246" s="10">
        <v>0.04</v>
      </c>
      <c r="C246" s="45">
        <f>B246*195</f>
        <v>7.8</v>
      </c>
      <c r="D246" s="46">
        <f t="shared" ref="D246" si="40">C246*80/100</f>
        <v>6.24</v>
      </c>
      <c r="E246" s="44">
        <v>0</v>
      </c>
      <c r="F246" s="50">
        <v>0</v>
      </c>
      <c r="G246" s="50">
        <v>0</v>
      </c>
    </row>
    <row r="247" spans="1:7" s="34" customFormat="1" x14ac:dyDescent="0.2">
      <c r="A247" s="11" t="s">
        <v>142</v>
      </c>
      <c r="B247" s="44">
        <v>5.6</v>
      </c>
      <c r="C247" s="45">
        <f>B247*190</f>
        <v>1064</v>
      </c>
      <c r="D247" s="46">
        <f t="shared" si="30"/>
        <v>851.2</v>
      </c>
      <c r="E247" s="44">
        <v>3.91</v>
      </c>
      <c r="F247" s="50">
        <v>1006</v>
      </c>
      <c r="G247" s="50">
        <v>701</v>
      </c>
    </row>
    <row r="248" spans="1:7" s="34" customFormat="1" x14ac:dyDescent="0.2">
      <c r="A248" s="11" t="s">
        <v>143</v>
      </c>
      <c r="B248" s="10">
        <v>0</v>
      </c>
      <c r="C248" s="45">
        <f>B248*190</f>
        <v>0</v>
      </c>
      <c r="D248" s="46">
        <f t="shared" si="30"/>
        <v>0</v>
      </c>
      <c r="E248" s="44">
        <v>5.99</v>
      </c>
      <c r="F248" s="50">
        <v>618</v>
      </c>
      <c r="G248" s="50">
        <v>423</v>
      </c>
    </row>
    <row r="249" spans="1:7" s="34" customFormat="1" x14ac:dyDescent="0.2">
      <c r="A249" s="11" t="s">
        <v>144</v>
      </c>
      <c r="B249" s="10">
        <v>0</v>
      </c>
      <c r="C249" s="45">
        <f t="shared" si="39"/>
        <v>0</v>
      </c>
      <c r="D249" s="46">
        <f t="shared" si="30"/>
        <v>0</v>
      </c>
      <c r="E249" s="44">
        <v>4.7</v>
      </c>
      <c r="F249" s="50">
        <v>473</v>
      </c>
      <c r="G249" s="50">
        <v>326</v>
      </c>
    </row>
    <row r="250" spans="1:7" s="34" customFormat="1" x14ac:dyDescent="0.2">
      <c r="A250" s="11" t="s">
        <v>145</v>
      </c>
      <c r="B250" s="10">
        <v>0</v>
      </c>
      <c r="C250" s="45">
        <f t="shared" si="39"/>
        <v>0</v>
      </c>
      <c r="D250" s="46">
        <f t="shared" si="30"/>
        <v>0</v>
      </c>
      <c r="E250" s="44">
        <v>2.35</v>
      </c>
      <c r="F250" s="50">
        <v>173</v>
      </c>
      <c r="G250" s="50">
        <v>129</v>
      </c>
    </row>
    <row r="251" spans="1:7" s="34" customFormat="1" x14ac:dyDescent="0.2">
      <c r="A251" s="11" t="s">
        <v>396</v>
      </c>
      <c r="B251" s="10">
        <v>0</v>
      </c>
      <c r="C251" s="45">
        <f t="shared" ref="C251" si="41">B251*180</f>
        <v>0</v>
      </c>
      <c r="D251" s="46">
        <f t="shared" ref="D251" si="42">C251*80/100</f>
        <v>0</v>
      </c>
      <c r="E251" s="44">
        <v>4.3</v>
      </c>
      <c r="F251" s="50">
        <v>355</v>
      </c>
      <c r="G251" s="50">
        <v>245</v>
      </c>
    </row>
    <row r="252" spans="1:7" s="34" customFormat="1" x14ac:dyDescent="0.2">
      <c r="A252" s="11" t="s">
        <v>381</v>
      </c>
      <c r="B252" s="44">
        <v>23.49</v>
      </c>
      <c r="C252" s="45">
        <f t="shared" si="39"/>
        <v>4228.2</v>
      </c>
      <c r="D252" s="46">
        <f t="shared" si="30"/>
        <v>3382.56</v>
      </c>
      <c r="E252" s="44">
        <v>10.17</v>
      </c>
      <c r="F252" s="50">
        <v>609</v>
      </c>
      <c r="G252" s="50">
        <v>419</v>
      </c>
    </row>
    <row r="253" spans="1:7" s="34" customFormat="1" x14ac:dyDescent="0.2">
      <c r="A253" s="11" t="s">
        <v>146</v>
      </c>
      <c r="B253" s="10">
        <v>0</v>
      </c>
      <c r="C253" s="45">
        <f t="shared" ref="C253:C258" si="43">B253*180</f>
        <v>0</v>
      </c>
      <c r="D253" s="46">
        <f t="shared" si="30"/>
        <v>0</v>
      </c>
      <c r="E253" s="44">
        <v>0.67</v>
      </c>
      <c r="F253" s="50">
        <v>68</v>
      </c>
      <c r="G253" s="50">
        <v>50</v>
      </c>
    </row>
    <row r="254" spans="1:7" s="34" customFormat="1" x14ac:dyDescent="0.2">
      <c r="A254" s="11" t="s">
        <v>147</v>
      </c>
      <c r="B254" s="10">
        <v>0</v>
      </c>
      <c r="C254" s="45">
        <f t="shared" si="43"/>
        <v>0</v>
      </c>
      <c r="D254" s="46">
        <f t="shared" si="30"/>
        <v>0</v>
      </c>
      <c r="E254" s="44">
        <v>1.0900000000000001</v>
      </c>
      <c r="F254" s="50">
        <v>62</v>
      </c>
      <c r="G254" s="50">
        <v>41</v>
      </c>
    </row>
    <row r="255" spans="1:7" s="34" customFormat="1" x14ac:dyDescent="0.2">
      <c r="A255" s="11" t="s">
        <v>448</v>
      </c>
      <c r="B255" s="10">
        <v>0</v>
      </c>
      <c r="C255" s="45">
        <f t="shared" ref="C255" si="44">B255*180</f>
        <v>0</v>
      </c>
      <c r="D255" s="46">
        <f t="shared" ref="D255" si="45">C255*80/100</f>
        <v>0</v>
      </c>
      <c r="E255" s="44">
        <v>0.19</v>
      </c>
      <c r="F255" s="50">
        <v>14</v>
      </c>
      <c r="G255" s="50">
        <v>9</v>
      </c>
    </row>
    <row r="256" spans="1:7" s="34" customFormat="1" x14ac:dyDescent="0.2">
      <c r="A256" s="11" t="s">
        <v>148</v>
      </c>
      <c r="B256" s="10">
        <v>0</v>
      </c>
      <c r="C256" s="45">
        <f t="shared" si="43"/>
        <v>0</v>
      </c>
      <c r="D256" s="46">
        <f t="shared" si="30"/>
        <v>0</v>
      </c>
      <c r="E256" s="44">
        <v>0</v>
      </c>
      <c r="F256" s="50">
        <v>0</v>
      </c>
      <c r="G256" s="50">
        <v>0</v>
      </c>
    </row>
    <row r="257" spans="1:7" s="34" customFormat="1" x14ac:dyDescent="0.2">
      <c r="A257" s="11" t="s">
        <v>149</v>
      </c>
      <c r="B257" s="10">
        <v>0</v>
      </c>
      <c r="C257" s="45">
        <f t="shared" si="43"/>
        <v>0</v>
      </c>
      <c r="D257" s="46">
        <f t="shared" si="30"/>
        <v>0</v>
      </c>
      <c r="E257" s="44">
        <v>0</v>
      </c>
      <c r="F257" s="50">
        <v>0</v>
      </c>
      <c r="G257" s="50">
        <v>0</v>
      </c>
    </row>
    <row r="258" spans="1:7" s="34" customFormat="1" x14ac:dyDescent="0.2">
      <c r="A258" s="11" t="s">
        <v>150</v>
      </c>
      <c r="B258" s="10">
        <v>0</v>
      </c>
      <c r="C258" s="45">
        <f t="shared" si="43"/>
        <v>0</v>
      </c>
      <c r="D258" s="46">
        <f t="shared" si="30"/>
        <v>0</v>
      </c>
      <c r="E258" s="44">
        <v>0.01</v>
      </c>
      <c r="F258" s="50">
        <v>2</v>
      </c>
      <c r="G258" s="50">
        <v>1</v>
      </c>
    </row>
    <row r="259" spans="1:7" s="18" customFormat="1" x14ac:dyDescent="0.2">
      <c r="A259" s="11" t="s">
        <v>151</v>
      </c>
      <c r="B259" s="66">
        <v>0.51</v>
      </c>
      <c r="C259" s="45">
        <f t="shared" ref="C259" si="46">B259*195</f>
        <v>99.45</v>
      </c>
      <c r="D259" s="46">
        <f t="shared" ref="D259" si="47">C259*80/100</f>
        <v>79.56</v>
      </c>
      <c r="E259" s="44">
        <v>0.89</v>
      </c>
      <c r="F259" s="50">
        <v>71</v>
      </c>
      <c r="G259" s="50">
        <v>53</v>
      </c>
    </row>
    <row r="260" spans="1:7" s="34" customFormat="1" x14ac:dyDescent="0.2">
      <c r="A260" s="11" t="s">
        <v>152</v>
      </c>
      <c r="B260" s="10">
        <v>0</v>
      </c>
      <c r="C260" s="45">
        <f t="shared" ref="C260:C268" si="48">B260*180</f>
        <v>0</v>
      </c>
      <c r="D260" s="46">
        <f t="shared" si="30"/>
        <v>0</v>
      </c>
      <c r="E260" s="44">
        <v>3.9</v>
      </c>
      <c r="F260" s="50">
        <v>571</v>
      </c>
      <c r="G260" s="50">
        <v>425</v>
      </c>
    </row>
    <row r="261" spans="1:7" s="34" customFormat="1" x14ac:dyDescent="0.2">
      <c r="A261" s="11" t="s">
        <v>153</v>
      </c>
      <c r="B261" s="10">
        <v>0</v>
      </c>
      <c r="C261" s="45">
        <f t="shared" si="48"/>
        <v>0</v>
      </c>
      <c r="D261" s="46">
        <f t="shared" si="30"/>
        <v>0</v>
      </c>
      <c r="E261" s="44">
        <v>0.24</v>
      </c>
      <c r="F261" s="50">
        <v>13</v>
      </c>
      <c r="G261" s="50">
        <v>10</v>
      </c>
    </row>
    <row r="262" spans="1:7" s="34" customFormat="1" x14ac:dyDescent="0.2">
      <c r="A262" s="11" t="s">
        <v>154</v>
      </c>
      <c r="B262" s="10">
        <v>0</v>
      </c>
      <c r="C262" s="45">
        <f t="shared" si="48"/>
        <v>0</v>
      </c>
      <c r="D262" s="46">
        <f t="shared" si="30"/>
        <v>0</v>
      </c>
      <c r="E262" s="44">
        <v>0.91</v>
      </c>
      <c r="F262" s="50">
        <v>132</v>
      </c>
      <c r="G262" s="50">
        <v>92</v>
      </c>
    </row>
    <row r="263" spans="1:7" s="34" customFormat="1" x14ac:dyDescent="0.2">
      <c r="A263" s="11" t="s">
        <v>155</v>
      </c>
      <c r="B263" s="10">
        <v>0</v>
      </c>
      <c r="C263" s="45">
        <f t="shared" si="48"/>
        <v>0</v>
      </c>
      <c r="D263" s="46">
        <f t="shared" si="30"/>
        <v>0</v>
      </c>
      <c r="E263" s="44">
        <v>0</v>
      </c>
      <c r="F263" s="50">
        <v>0</v>
      </c>
      <c r="G263" s="50">
        <v>0</v>
      </c>
    </row>
    <row r="264" spans="1:7" s="34" customFormat="1" x14ac:dyDescent="0.2">
      <c r="A264" s="11" t="s">
        <v>156</v>
      </c>
      <c r="B264" s="10">
        <v>0</v>
      </c>
      <c r="C264" s="45">
        <f>B264*190</f>
        <v>0</v>
      </c>
      <c r="D264" s="46">
        <f t="shared" si="30"/>
        <v>0</v>
      </c>
      <c r="E264" s="44">
        <v>12.24</v>
      </c>
      <c r="F264" s="50">
        <v>1661</v>
      </c>
      <c r="G264" s="50">
        <v>1140</v>
      </c>
    </row>
    <row r="265" spans="1:7" s="34" customFormat="1" x14ac:dyDescent="0.2">
      <c r="A265" s="11" t="s">
        <v>157</v>
      </c>
      <c r="B265" s="10">
        <v>0</v>
      </c>
      <c r="C265" s="45">
        <f>B265*190</f>
        <v>0</v>
      </c>
      <c r="D265" s="46">
        <f>C265*60/100</f>
        <v>0</v>
      </c>
      <c r="E265" s="44">
        <v>1.2</v>
      </c>
      <c r="F265" s="50">
        <v>54</v>
      </c>
      <c r="G265" s="50">
        <v>15</v>
      </c>
    </row>
    <row r="266" spans="1:7" s="34" customFormat="1" x14ac:dyDescent="0.2">
      <c r="A266" s="11" t="s">
        <v>158</v>
      </c>
      <c r="B266" s="10">
        <v>0</v>
      </c>
      <c r="C266" s="45">
        <f t="shared" si="48"/>
        <v>0</v>
      </c>
      <c r="D266" s="46">
        <f t="shared" si="30"/>
        <v>0</v>
      </c>
      <c r="E266" s="44">
        <v>2.96</v>
      </c>
      <c r="F266" s="50">
        <v>194</v>
      </c>
      <c r="G266" s="50">
        <v>129</v>
      </c>
    </row>
    <row r="267" spans="1:7" s="34" customFormat="1" x14ac:dyDescent="0.2">
      <c r="A267" s="11" t="s">
        <v>159</v>
      </c>
      <c r="B267" s="10">
        <v>0</v>
      </c>
      <c r="C267" s="45">
        <f t="shared" si="48"/>
        <v>0</v>
      </c>
      <c r="D267" s="46">
        <f t="shared" si="30"/>
        <v>0</v>
      </c>
      <c r="E267" s="66">
        <v>2.21</v>
      </c>
      <c r="F267" s="74">
        <v>200</v>
      </c>
      <c r="G267" s="50">
        <v>147</v>
      </c>
    </row>
    <row r="268" spans="1:7" s="34" customFormat="1" x14ac:dyDescent="0.2">
      <c r="A268" s="11" t="s">
        <v>160</v>
      </c>
      <c r="B268" s="10">
        <v>0</v>
      </c>
      <c r="C268" s="45">
        <f t="shared" si="48"/>
        <v>0</v>
      </c>
      <c r="D268" s="46">
        <f t="shared" si="30"/>
        <v>0</v>
      </c>
      <c r="E268" s="66">
        <v>0.17</v>
      </c>
      <c r="F268" s="74">
        <v>16</v>
      </c>
      <c r="G268" s="50">
        <v>11</v>
      </c>
    </row>
    <row r="269" spans="1:7" s="34" customFormat="1" x14ac:dyDescent="0.2">
      <c r="A269" s="55" t="s">
        <v>161</v>
      </c>
      <c r="B269" s="23">
        <f t="shared" ref="B269:G269" si="49">SUM(B213:B268)</f>
        <v>43.28029999999999</v>
      </c>
      <c r="C269" s="24">
        <f t="shared" si="49"/>
        <v>7856.9584999999997</v>
      </c>
      <c r="D269" s="25">
        <f t="shared" si="49"/>
        <v>6285.5668000000005</v>
      </c>
      <c r="E269" s="23">
        <f t="shared" si="49"/>
        <v>98.929999999999993</v>
      </c>
      <c r="F269" s="24">
        <f t="shared" si="49"/>
        <v>9587</v>
      </c>
      <c r="G269" s="24">
        <f t="shared" si="49"/>
        <v>6708</v>
      </c>
    </row>
    <row r="270" spans="1:7" s="34" customFormat="1" x14ac:dyDescent="0.2">
      <c r="A270" s="11" t="s">
        <v>162</v>
      </c>
      <c r="B270" s="44">
        <v>3.73</v>
      </c>
      <c r="C270" s="45">
        <f>B270*195</f>
        <v>727.35</v>
      </c>
      <c r="D270" s="46">
        <f t="shared" ref="D270:D313" si="50">C270*80/100</f>
        <v>581.88</v>
      </c>
      <c r="E270" s="66">
        <v>8</v>
      </c>
      <c r="F270" s="50">
        <v>594</v>
      </c>
      <c r="G270" s="50">
        <v>477</v>
      </c>
    </row>
    <row r="271" spans="1:7" s="34" customFormat="1" x14ac:dyDescent="0.2">
      <c r="A271" s="11" t="s">
        <v>163</v>
      </c>
      <c r="B271" s="10">
        <v>0</v>
      </c>
      <c r="C271" s="45">
        <f t="shared" ref="C271:C289" si="51">B271*195</f>
        <v>0</v>
      </c>
      <c r="D271" s="46">
        <f t="shared" si="50"/>
        <v>0</v>
      </c>
      <c r="E271" s="66">
        <v>1.31</v>
      </c>
      <c r="F271" s="50">
        <v>116</v>
      </c>
      <c r="G271" s="50">
        <v>100</v>
      </c>
    </row>
    <row r="272" spans="1:7" s="34" customFormat="1" x14ac:dyDescent="0.2">
      <c r="A272" s="11" t="s">
        <v>164</v>
      </c>
      <c r="B272" s="44">
        <v>14.03</v>
      </c>
      <c r="C272" s="45">
        <f>B272*195</f>
        <v>2735.85</v>
      </c>
      <c r="D272" s="46">
        <f t="shared" ref="D272" si="52">C272*80/100</f>
        <v>2188.6799999999998</v>
      </c>
      <c r="E272" s="66">
        <v>0</v>
      </c>
      <c r="F272" s="50">
        <v>0</v>
      </c>
      <c r="G272" s="50">
        <v>0</v>
      </c>
    </row>
    <row r="273" spans="1:7" s="34" customFormat="1" x14ac:dyDescent="0.2">
      <c r="A273" s="11" t="s">
        <v>388</v>
      </c>
      <c r="B273" s="10">
        <v>0</v>
      </c>
      <c r="C273" s="45">
        <f t="shared" si="51"/>
        <v>0</v>
      </c>
      <c r="D273" s="46">
        <f t="shared" si="50"/>
        <v>0</v>
      </c>
      <c r="E273" s="66">
        <v>1.77</v>
      </c>
      <c r="F273" s="50">
        <v>62</v>
      </c>
      <c r="G273" s="50">
        <v>46</v>
      </c>
    </row>
    <row r="274" spans="1:7" s="34" customFormat="1" x14ac:dyDescent="0.2">
      <c r="A274" s="11" t="s">
        <v>389</v>
      </c>
      <c r="B274" s="10">
        <v>0</v>
      </c>
      <c r="C274" s="45">
        <f t="shared" si="51"/>
        <v>0</v>
      </c>
      <c r="D274" s="46">
        <f t="shared" si="50"/>
        <v>0</v>
      </c>
      <c r="E274" s="66">
        <v>0</v>
      </c>
      <c r="F274" s="50">
        <v>0</v>
      </c>
      <c r="G274" s="50">
        <v>0</v>
      </c>
    </row>
    <row r="275" spans="1:7" s="34" customFormat="1" x14ac:dyDescent="0.2">
      <c r="A275" s="11" t="s">
        <v>412</v>
      </c>
      <c r="B275" s="44">
        <v>1.3299999999999999E-2</v>
      </c>
      <c r="C275" s="45">
        <f t="shared" ref="C275" si="53">B275*195</f>
        <v>2.5934999999999997</v>
      </c>
      <c r="D275" s="46">
        <f t="shared" si="50"/>
        <v>2.0747999999999998</v>
      </c>
      <c r="E275" s="66">
        <v>0</v>
      </c>
      <c r="F275" s="50">
        <v>0</v>
      </c>
      <c r="G275" s="50">
        <v>0</v>
      </c>
    </row>
    <row r="276" spans="1:7" s="34" customFormat="1" x14ac:dyDescent="0.2">
      <c r="A276" s="11" t="s">
        <v>165</v>
      </c>
      <c r="B276" s="44">
        <v>0.81</v>
      </c>
      <c r="C276" s="45">
        <f t="shared" si="51"/>
        <v>157.95000000000002</v>
      </c>
      <c r="D276" s="46">
        <f t="shared" si="50"/>
        <v>126.36000000000001</v>
      </c>
      <c r="E276" s="66">
        <v>11.91</v>
      </c>
      <c r="F276" s="50">
        <v>1735</v>
      </c>
      <c r="G276" s="50">
        <v>1181</v>
      </c>
    </row>
    <row r="277" spans="1:7" s="34" customFormat="1" x14ac:dyDescent="0.2">
      <c r="A277" s="11" t="s">
        <v>166</v>
      </c>
      <c r="B277" s="44">
        <v>0.42</v>
      </c>
      <c r="C277" s="45">
        <f t="shared" si="51"/>
        <v>81.899999999999991</v>
      </c>
      <c r="D277" s="46">
        <f t="shared" si="50"/>
        <v>65.52</v>
      </c>
      <c r="E277" s="66">
        <f t="shared" ref="E277:E299" si="54">F277/195</f>
        <v>0</v>
      </c>
      <c r="F277" s="50">
        <v>0</v>
      </c>
      <c r="G277" s="50">
        <f t="shared" ref="G277:G299" si="55">F277*80/100</f>
        <v>0</v>
      </c>
    </row>
    <row r="278" spans="1:7" s="34" customFormat="1" x14ac:dyDescent="0.2">
      <c r="A278" s="11" t="s">
        <v>167</v>
      </c>
      <c r="B278" s="10">
        <v>0</v>
      </c>
      <c r="C278" s="45">
        <f t="shared" si="51"/>
        <v>0</v>
      </c>
      <c r="D278" s="46">
        <f t="shared" si="50"/>
        <v>0</v>
      </c>
      <c r="E278" s="66">
        <v>0.85</v>
      </c>
      <c r="F278" s="50">
        <v>518</v>
      </c>
      <c r="G278" s="50">
        <v>883</v>
      </c>
    </row>
    <row r="279" spans="1:7" s="34" customFormat="1" x14ac:dyDescent="0.2">
      <c r="A279" s="11" t="s">
        <v>390</v>
      </c>
      <c r="B279" s="10">
        <v>0</v>
      </c>
      <c r="C279" s="45">
        <f t="shared" si="51"/>
        <v>0</v>
      </c>
      <c r="D279" s="46">
        <f t="shared" si="50"/>
        <v>0</v>
      </c>
      <c r="E279" s="66">
        <f t="shared" si="54"/>
        <v>0</v>
      </c>
      <c r="F279" s="50">
        <v>0</v>
      </c>
      <c r="G279" s="50">
        <v>0</v>
      </c>
    </row>
    <row r="280" spans="1:7" s="34" customFormat="1" x14ac:dyDescent="0.2">
      <c r="A280" s="11" t="s">
        <v>406</v>
      </c>
      <c r="B280" s="10">
        <v>0</v>
      </c>
      <c r="C280" s="45">
        <f t="shared" si="51"/>
        <v>0</v>
      </c>
      <c r="D280" s="46">
        <f t="shared" si="50"/>
        <v>0</v>
      </c>
      <c r="E280" s="66">
        <v>0</v>
      </c>
      <c r="F280" s="74">
        <v>0</v>
      </c>
      <c r="G280" s="50">
        <v>0</v>
      </c>
    </row>
    <row r="281" spans="1:7" s="34" customFormat="1" x14ac:dyDescent="0.2">
      <c r="A281" s="11" t="s">
        <v>364</v>
      </c>
      <c r="B281" s="10">
        <v>0</v>
      </c>
      <c r="C281" s="45">
        <f t="shared" si="51"/>
        <v>0</v>
      </c>
      <c r="D281" s="46">
        <f t="shared" si="50"/>
        <v>0</v>
      </c>
      <c r="E281" s="66">
        <f t="shared" si="54"/>
        <v>0</v>
      </c>
      <c r="F281" s="50">
        <v>0</v>
      </c>
      <c r="G281" s="50">
        <v>0</v>
      </c>
    </row>
    <row r="282" spans="1:7" s="34" customFormat="1" x14ac:dyDescent="0.2">
      <c r="A282" s="11" t="s">
        <v>168</v>
      </c>
      <c r="B282" s="44">
        <v>4.58</v>
      </c>
      <c r="C282" s="45">
        <f t="shared" si="51"/>
        <v>893.1</v>
      </c>
      <c r="D282" s="46">
        <f t="shared" si="50"/>
        <v>714.48</v>
      </c>
      <c r="E282" s="66">
        <v>5.83</v>
      </c>
      <c r="F282" s="50">
        <v>504</v>
      </c>
      <c r="G282" s="50">
        <v>445</v>
      </c>
    </row>
    <row r="283" spans="1:7" s="58" customFormat="1" x14ac:dyDescent="0.2">
      <c r="A283" s="11" t="s">
        <v>443</v>
      </c>
      <c r="B283" s="66">
        <v>0</v>
      </c>
      <c r="C283" s="10">
        <v>0</v>
      </c>
      <c r="D283" s="53">
        <v>0</v>
      </c>
      <c r="E283" s="66">
        <v>0.14000000000000001</v>
      </c>
      <c r="F283" s="74">
        <v>15</v>
      </c>
      <c r="G283" s="74">
        <v>10</v>
      </c>
    </row>
    <row r="284" spans="1:7" s="58" customFormat="1" x14ac:dyDescent="0.2">
      <c r="A284" s="11" t="s">
        <v>169</v>
      </c>
      <c r="B284" s="66">
        <v>7.78</v>
      </c>
      <c r="C284" s="45">
        <f>B284*195</f>
        <v>1517.1000000000001</v>
      </c>
      <c r="D284" s="46">
        <f>C284*80/100</f>
        <v>1213.68</v>
      </c>
      <c r="E284" s="66">
        <v>3.34</v>
      </c>
      <c r="F284" s="45">
        <v>180</v>
      </c>
      <c r="G284" s="74">
        <v>145</v>
      </c>
    </row>
    <row r="285" spans="1:7" s="58" customFormat="1" x14ac:dyDescent="0.2">
      <c r="A285" s="11" t="s">
        <v>170</v>
      </c>
      <c r="B285" s="65">
        <v>1E-3</v>
      </c>
      <c r="C285" s="10">
        <f t="shared" si="51"/>
        <v>0.19500000000000001</v>
      </c>
      <c r="D285" s="53">
        <f t="shared" si="50"/>
        <v>0.15600000000000003</v>
      </c>
      <c r="E285" s="66">
        <v>0.21</v>
      </c>
      <c r="F285" s="74">
        <v>32</v>
      </c>
      <c r="G285" s="74">
        <v>54</v>
      </c>
    </row>
    <row r="286" spans="1:7" s="58" customFormat="1" x14ac:dyDescent="0.2">
      <c r="A286" s="11" t="s">
        <v>391</v>
      </c>
      <c r="B286" s="10">
        <v>0</v>
      </c>
      <c r="C286" s="45">
        <f t="shared" ref="C286" si="56">B286*195</f>
        <v>0</v>
      </c>
      <c r="D286" s="46">
        <f t="shared" ref="D286" si="57">C286*80/100</f>
        <v>0</v>
      </c>
      <c r="E286" s="66">
        <v>1.45</v>
      </c>
      <c r="F286" s="74">
        <v>47</v>
      </c>
      <c r="G286" s="74">
        <v>35</v>
      </c>
    </row>
    <row r="287" spans="1:7" s="58" customFormat="1" x14ac:dyDescent="0.2">
      <c r="A287" s="11" t="s">
        <v>171</v>
      </c>
      <c r="B287" s="66">
        <v>1.08</v>
      </c>
      <c r="C287" s="45">
        <f t="shared" si="51"/>
        <v>210.60000000000002</v>
      </c>
      <c r="D287" s="46">
        <f t="shared" si="50"/>
        <v>168.48</v>
      </c>
      <c r="E287" s="66">
        <v>0.42</v>
      </c>
      <c r="F287" s="74">
        <v>70</v>
      </c>
      <c r="G287" s="74">
        <v>232</v>
      </c>
    </row>
    <row r="288" spans="1:7" s="58" customFormat="1" x14ac:dyDescent="0.2">
      <c r="A288" s="11" t="s">
        <v>172</v>
      </c>
      <c r="B288" s="66">
        <v>9.25</v>
      </c>
      <c r="C288" s="45">
        <f t="shared" si="51"/>
        <v>1803.75</v>
      </c>
      <c r="D288" s="46">
        <f t="shared" si="50"/>
        <v>1443</v>
      </c>
      <c r="E288" s="66">
        <v>3.75</v>
      </c>
      <c r="F288" s="74">
        <v>239</v>
      </c>
      <c r="G288" s="74">
        <v>164</v>
      </c>
    </row>
    <row r="289" spans="1:7" s="58" customFormat="1" x14ac:dyDescent="0.2">
      <c r="A289" s="11" t="s">
        <v>426</v>
      </c>
      <c r="B289" s="66">
        <v>4.59</v>
      </c>
      <c r="C289" s="45">
        <f t="shared" si="51"/>
        <v>895.05</v>
      </c>
      <c r="D289" s="46">
        <f t="shared" si="50"/>
        <v>716.04</v>
      </c>
      <c r="E289" s="66">
        <v>0.1</v>
      </c>
      <c r="F289" s="45">
        <v>11</v>
      </c>
      <c r="G289" s="74">
        <v>8</v>
      </c>
    </row>
    <row r="290" spans="1:7" s="58" customFormat="1" x14ac:dyDescent="0.2">
      <c r="A290" s="11" t="s">
        <v>173</v>
      </c>
      <c r="B290" s="66">
        <v>3.74</v>
      </c>
      <c r="C290" s="45">
        <f>B290*195</f>
        <v>729.30000000000007</v>
      </c>
      <c r="D290" s="46">
        <f>C290*80/100</f>
        <v>583.44000000000005</v>
      </c>
      <c r="E290" s="66">
        <v>0.83</v>
      </c>
      <c r="F290" s="45">
        <v>64</v>
      </c>
      <c r="G290" s="74">
        <v>5</v>
      </c>
    </row>
    <row r="291" spans="1:7" s="58" customFormat="1" x14ac:dyDescent="0.2">
      <c r="A291" s="11" t="s">
        <v>392</v>
      </c>
      <c r="B291" s="10">
        <v>0</v>
      </c>
      <c r="C291" s="45">
        <f t="shared" ref="C291" si="58">B291*195</f>
        <v>0</v>
      </c>
      <c r="D291" s="46">
        <f t="shared" ref="D291" si="59">C291*80/100</f>
        <v>0</v>
      </c>
      <c r="E291" s="66">
        <v>0</v>
      </c>
      <c r="F291" s="45">
        <v>0</v>
      </c>
      <c r="G291" s="74">
        <v>0</v>
      </c>
    </row>
    <row r="292" spans="1:7" s="58" customFormat="1" x14ac:dyDescent="0.2">
      <c r="A292" s="11" t="s">
        <v>409</v>
      </c>
      <c r="B292" s="66">
        <v>3.53</v>
      </c>
      <c r="C292" s="45">
        <f>B292*195</f>
        <v>688.34999999999991</v>
      </c>
      <c r="D292" s="46">
        <f>C292*80/100</f>
        <v>550.67999999999995</v>
      </c>
      <c r="E292" s="66">
        <v>0</v>
      </c>
      <c r="F292" s="45">
        <v>0</v>
      </c>
      <c r="G292" s="74">
        <v>0</v>
      </c>
    </row>
    <row r="293" spans="1:7" s="58" customFormat="1" x14ac:dyDescent="0.2">
      <c r="A293" s="11" t="s">
        <v>174</v>
      </c>
      <c r="B293" s="10">
        <v>0</v>
      </c>
      <c r="C293" s="45">
        <f>B293*230</f>
        <v>0</v>
      </c>
      <c r="D293" s="46">
        <f>C293*80/100</f>
        <v>0</v>
      </c>
      <c r="E293" s="66">
        <v>7.3</v>
      </c>
      <c r="F293" s="74">
        <v>735</v>
      </c>
      <c r="G293" s="74">
        <v>1298</v>
      </c>
    </row>
    <row r="294" spans="1:7" s="58" customFormat="1" x14ac:dyDescent="0.2">
      <c r="A294" s="11" t="s">
        <v>175</v>
      </c>
      <c r="B294" s="10">
        <v>0</v>
      </c>
      <c r="C294" s="45">
        <f>B294*120</f>
        <v>0</v>
      </c>
      <c r="D294" s="46">
        <f t="shared" si="50"/>
        <v>0</v>
      </c>
      <c r="E294" s="66">
        <v>0.17</v>
      </c>
      <c r="F294" s="74">
        <v>21</v>
      </c>
      <c r="G294" s="74">
        <v>14</v>
      </c>
    </row>
    <row r="295" spans="1:7" s="58" customFormat="1" x14ac:dyDescent="0.2">
      <c r="A295" s="11" t="s">
        <v>176</v>
      </c>
      <c r="B295" s="10">
        <v>0</v>
      </c>
      <c r="C295" s="45">
        <f t="shared" ref="C295" si="60">B295*230</f>
        <v>0</v>
      </c>
      <c r="D295" s="46">
        <f t="shared" si="50"/>
        <v>0</v>
      </c>
      <c r="E295" s="66">
        <v>11.23</v>
      </c>
      <c r="F295" s="74">
        <v>1391</v>
      </c>
      <c r="G295" s="74">
        <v>1227</v>
      </c>
    </row>
    <row r="296" spans="1:7" s="58" customFormat="1" x14ac:dyDescent="0.2">
      <c r="A296" s="11" t="s">
        <v>407</v>
      </c>
      <c r="B296" s="10">
        <v>0</v>
      </c>
      <c r="C296" s="45">
        <f>B296*230</f>
        <v>0</v>
      </c>
      <c r="D296" s="46">
        <f t="shared" ref="D296" si="61">C296*80/100</f>
        <v>0</v>
      </c>
      <c r="E296" s="66">
        <v>0</v>
      </c>
      <c r="F296" s="74">
        <v>0</v>
      </c>
      <c r="G296" s="74">
        <v>0</v>
      </c>
    </row>
    <row r="297" spans="1:7" s="58" customFormat="1" x14ac:dyDescent="0.2">
      <c r="A297" s="54" t="s">
        <v>177</v>
      </c>
      <c r="B297" s="69">
        <v>0</v>
      </c>
      <c r="C297" s="67">
        <f t="shared" ref="C297:C307" si="62">B297*195</f>
        <v>0</v>
      </c>
      <c r="D297" s="68">
        <f t="shared" si="50"/>
        <v>0</v>
      </c>
      <c r="E297" s="66">
        <v>1.1299999999999999</v>
      </c>
      <c r="F297" s="76">
        <v>2531</v>
      </c>
      <c r="G297" s="74">
        <v>1321</v>
      </c>
    </row>
    <row r="298" spans="1:7" s="58" customFormat="1" x14ac:dyDescent="0.2">
      <c r="A298" s="54" t="s">
        <v>178</v>
      </c>
      <c r="B298" s="66">
        <v>0.29120000000000001</v>
      </c>
      <c r="C298" s="67">
        <f t="shared" si="62"/>
        <v>56.784000000000006</v>
      </c>
      <c r="D298" s="68">
        <f t="shared" si="50"/>
        <v>45.427199999999999</v>
      </c>
      <c r="E298" s="66">
        <v>3.66</v>
      </c>
      <c r="F298" s="76">
        <v>384</v>
      </c>
      <c r="G298" s="74">
        <v>363</v>
      </c>
    </row>
    <row r="299" spans="1:7" s="58" customFormat="1" x14ac:dyDescent="0.2">
      <c r="A299" s="11" t="s">
        <v>179</v>
      </c>
      <c r="B299" s="10">
        <v>0</v>
      </c>
      <c r="C299" s="45">
        <f t="shared" si="62"/>
        <v>0</v>
      </c>
      <c r="D299" s="46">
        <f>C299*80/100</f>
        <v>0</v>
      </c>
      <c r="E299" s="66">
        <f t="shared" si="54"/>
        <v>0</v>
      </c>
      <c r="F299" s="74">
        <v>0</v>
      </c>
      <c r="G299" s="74">
        <f t="shared" si="55"/>
        <v>0</v>
      </c>
    </row>
    <row r="300" spans="1:7" s="58" customFormat="1" x14ac:dyDescent="0.2">
      <c r="A300" s="11" t="s">
        <v>180</v>
      </c>
      <c r="B300" s="66">
        <v>6.3799999999999996E-2</v>
      </c>
      <c r="C300" s="45">
        <f t="shared" ref="C300:C301" si="63">B300*195</f>
        <v>12.440999999999999</v>
      </c>
      <c r="D300" s="46">
        <f t="shared" ref="D300:D301" si="64">C300*80/100</f>
        <v>9.9527999999999999</v>
      </c>
      <c r="E300" s="66">
        <v>0</v>
      </c>
      <c r="F300" s="45">
        <v>0</v>
      </c>
      <c r="G300" s="74">
        <v>0</v>
      </c>
    </row>
    <row r="301" spans="1:7" s="58" customFormat="1" x14ac:dyDescent="0.2">
      <c r="A301" s="11" t="s">
        <v>181</v>
      </c>
      <c r="B301" s="66">
        <v>18.510000000000002</v>
      </c>
      <c r="C301" s="45">
        <f t="shared" si="63"/>
        <v>3609.4500000000003</v>
      </c>
      <c r="D301" s="46">
        <f t="shared" si="64"/>
        <v>2887.56</v>
      </c>
      <c r="E301" s="66">
        <v>5.16</v>
      </c>
      <c r="F301" s="45">
        <v>282</v>
      </c>
      <c r="G301" s="74">
        <v>202</v>
      </c>
    </row>
    <row r="302" spans="1:7" s="58" customFormat="1" x14ac:dyDescent="0.2">
      <c r="A302" s="11" t="s">
        <v>182</v>
      </c>
      <c r="B302" s="66">
        <v>3.29</v>
      </c>
      <c r="C302" s="45">
        <f t="shared" si="62"/>
        <v>641.54999999999995</v>
      </c>
      <c r="D302" s="46">
        <f t="shared" si="50"/>
        <v>513.24</v>
      </c>
      <c r="E302" s="66">
        <v>0.44</v>
      </c>
      <c r="F302" s="45">
        <v>41</v>
      </c>
      <c r="G302" s="74">
        <v>28</v>
      </c>
    </row>
    <row r="303" spans="1:7" s="58" customFormat="1" x14ac:dyDescent="0.2">
      <c r="A303" s="11" t="s">
        <v>183</v>
      </c>
      <c r="B303" s="66">
        <v>2.27</v>
      </c>
      <c r="C303" s="45">
        <f t="shared" si="62"/>
        <v>442.65</v>
      </c>
      <c r="D303" s="46">
        <f t="shared" si="50"/>
        <v>354.12</v>
      </c>
      <c r="E303" s="66">
        <v>0.19</v>
      </c>
      <c r="F303" s="74">
        <v>16</v>
      </c>
      <c r="G303" s="74">
        <v>12</v>
      </c>
    </row>
    <row r="304" spans="1:7" s="58" customFormat="1" x14ac:dyDescent="0.2">
      <c r="A304" s="11" t="s">
        <v>184</v>
      </c>
      <c r="B304" s="66">
        <v>1.1299999999999999</v>
      </c>
      <c r="C304" s="45">
        <f t="shared" si="62"/>
        <v>220.34999999999997</v>
      </c>
      <c r="D304" s="46">
        <f t="shared" si="50"/>
        <v>176.27999999999997</v>
      </c>
      <c r="E304" s="66">
        <v>0.38</v>
      </c>
      <c r="F304" s="45">
        <v>16</v>
      </c>
      <c r="G304" s="74">
        <v>11</v>
      </c>
    </row>
    <row r="305" spans="1:7" s="58" customFormat="1" x14ac:dyDescent="0.2">
      <c r="A305" s="11" t="s">
        <v>185</v>
      </c>
      <c r="B305" s="66">
        <v>1.7</v>
      </c>
      <c r="C305" s="45">
        <f t="shared" si="62"/>
        <v>331.5</v>
      </c>
      <c r="D305" s="46">
        <f t="shared" si="50"/>
        <v>265.2</v>
      </c>
      <c r="E305" s="66">
        <v>0.49</v>
      </c>
      <c r="F305" s="74">
        <v>63</v>
      </c>
      <c r="G305" s="74">
        <v>123</v>
      </c>
    </row>
    <row r="306" spans="1:7" s="58" customFormat="1" x14ac:dyDescent="0.2">
      <c r="A306" s="11" t="s">
        <v>186</v>
      </c>
      <c r="B306" s="66">
        <v>2.2799999999999998</v>
      </c>
      <c r="C306" s="45">
        <f t="shared" si="62"/>
        <v>444.59999999999997</v>
      </c>
      <c r="D306" s="46">
        <f>C306*80/100</f>
        <v>355.68</v>
      </c>
      <c r="E306" s="66">
        <v>0</v>
      </c>
      <c r="F306" s="45">
        <v>0</v>
      </c>
      <c r="G306" s="74">
        <v>0</v>
      </c>
    </row>
    <row r="307" spans="1:7" s="34" customFormat="1" x14ac:dyDescent="0.2">
      <c r="A307" s="11" t="s">
        <v>187</v>
      </c>
      <c r="B307" s="44">
        <v>0</v>
      </c>
      <c r="C307" s="45">
        <f t="shared" si="62"/>
        <v>0</v>
      </c>
      <c r="D307" s="46">
        <f t="shared" si="50"/>
        <v>0</v>
      </c>
      <c r="E307" s="66">
        <v>3.73</v>
      </c>
      <c r="F307" s="50">
        <v>763</v>
      </c>
      <c r="G307" s="50">
        <v>561</v>
      </c>
    </row>
    <row r="308" spans="1:7" s="34" customFormat="1" x14ac:dyDescent="0.2">
      <c r="A308" s="11" t="s">
        <v>444</v>
      </c>
      <c r="B308" s="44">
        <v>0</v>
      </c>
      <c r="C308" s="45">
        <v>0</v>
      </c>
      <c r="D308" s="46">
        <v>0</v>
      </c>
      <c r="E308" s="66">
        <v>0</v>
      </c>
      <c r="F308" s="50">
        <v>0</v>
      </c>
      <c r="G308" s="50">
        <v>0</v>
      </c>
    </row>
    <row r="309" spans="1:7" s="34" customFormat="1" x14ac:dyDescent="0.2">
      <c r="A309" s="11" t="s">
        <v>188</v>
      </c>
      <c r="B309" s="44">
        <v>0</v>
      </c>
      <c r="C309" s="45">
        <f>B309*230</f>
        <v>0</v>
      </c>
      <c r="D309" s="46">
        <f>C309*80/100</f>
        <v>0</v>
      </c>
      <c r="E309" s="66">
        <v>6.59</v>
      </c>
      <c r="F309" s="50">
        <v>1032</v>
      </c>
      <c r="G309" s="50">
        <v>1487</v>
      </c>
    </row>
    <row r="310" spans="1:7" s="34" customFormat="1" x14ac:dyDescent="0.2">
      <c r="A310" s="11" t="s">
        <v>450</v>
      </c>
      <c r="B310" s="44">
        <v>0</v>
      </c>
      <c r="C310" s="45">
        <v>0</v>
      </c>
      <c r="D310" s="46">
        <v>0</v>
      </c>
      <c r="E310" s="66">
        <v>0</v>
      </c>
      <c r="F310" s="50">
        <v>0</v>
      </c>
      <c r="G310" s="50">
        <v>0</v>
      </c>
    </row>
    <row r="311" spans="1:7" s="34" customFormat="1" x14ac:dyDescent="0.2">
      <c r="A311" s="11" t="s">
        <v>189</v>
      </c>
      <c r="B311" s="10">
        <v>0</v>
      </c>
      <c r="C311" s="45">
        <f>B311*230</f>
        <v>0</v>
      </c>
      <c r="D311" s="46">
        <f>C311*80/100</f>
        <v>0</v>
      </c>
      <c r="E311" s="66">
        <v>0.66</v>
      </c>
      <c r="F311" s="50">
        <v>36</v>
      </c>
      <c r="G311" s="50">
        <v>24</v>
      </c>
    </row>
    <row r="312" spans="1:7" s="34" customFormat="1" x14ac:dyDescent="0.2">
      <c r="A312" s="11" t="s">
        <v>190</v>
      </c>
      <c r="B312" s="10">
        <v>0.69</v>
      </c>
      <c r="C312" s="45">
        <f>B312*195</f>
        <v>134.54999999999998</v>
      </c>
      <c r="D312" s="46">
        <f t="shared" si="50"/>
        <v>107.63999999999999</v>
      </c>
      <c r="E312" s="66">
        <v>6.65</v>
      </c>
      <c r="F312" s="50">
        <v>790</v>
      </c>
      <c r="G312" s="50">
        <v>519</v>
      </c>
    </row>
    <row r="313" spans="1:7" s="34" customFormat="1" x14ac:dyDescent="0.2">
      <c r="A313" s="11" t="s">
        <v>191</v>
      </c>
      <c r="B313" s="44">
        <v>24.53</v>
      </c>
      <c r="C313" s="45">
        <f>B313*195</f>
        <v>4783.3500000000004</v>
      </c>
      <c r="D313" s="46">
        <f t="shared" si="50"/>
        <v>3826.68</v>
      </c>
      <c r="E313" s="66">
        <v>5.53</v>
      </c>
      <c r="F313" s="22">
        <v>590</v>
      </c>
      <c r="G313" s="50">
        <v>381</v>
      </c>
    </row>
    <row r="314" spans="1:7" s="34" customFormat="1" x14ac:dyDescent="0.2">
      <c r="A314" s="56" t="s">
        <v>192</v>
      </c>
      <c r="B314" s="70">
        <v>0</v>
      </c>
      <c r="C314" s="45">
        <f t="shared" ref="C314" si="65">B314*195</f>
        <v>0</v>
      </c>
      <c r="D314" s="46">
        <f t="shared" ref="D314" si="66">C314*80/100</f>
        <v>0</v>
      </c>
      <c r="E314" s="77">
        <v>0.62</v>
      </c>
      <c r="F314" s="78">
        <v>21</v>
      </c>
      <c r="G314" s="78">
        <v>14</v>
      </c>
    </row>
    <row r="315" spans="1:7" x14ac:dyDescent="0.2">
      <c r="A315" s="11" t="s">
        <v>193</v>
      </c>
      <c r="B315" s="20">
        <f t="shared" ref="B315:G315" si="67">SUM(B270:B314)</f>
        <v>108.30930000000001</v>
      </c>
      <c r="C315" s="24">
        <f t="shared" si="67"/>
        <v>21120.3135</v>
      </c>
      <c r="D315" s="25">
        <f t="shared" si="67"/>
        <v>16896.250799999998</v>
      </c>
      <c r="E315" s="20">
        <f t="shared" si="67"/>
        <v>93.840000000000018</v>
      </c>
      <c r="F315" s="21">
        <f t="shared" si="67"/>
        <v>12899</v>
      </c>
      <c r="G315" s="21">
        <f t="shared" si="67"/>
        <v>11370</v>
      </c>
    </row>
    <row r="316" spans="1:7" x14ac:dyDescent="0.2">
      <c r="A316" s="15" t="s">
        <v>194</v>
      </c>
      <c r="B316" s="23">
        <f>SUM(B315,B269)</f>
        <v>151.58959999999999</v>
      </c>
      <c r="C316" s="24">
        <f>C269+C315</f>
        <v>28977.272000000001</v>
      </c>
      <c r="D316" s="25">
        <f>D269+D315</f>
        <v>23181.817599999998</v>
      </c>
      <c r="E316" s="23">
        <f>E269+E315</f>
        <v>192.77</v>
      </c>
      <c r="F316" s="24">
        <f>F269+F315</f>
        <v>22486</v>
      </c>
      <c r="G316" s="24">
        <f>SUM(G269,G315)</f>
        <v>18078</v>
      </c>
    </row>
    <row r="317" spans="1:7" x14ac:dyDescent="0.2">
      <c r="A317" s="16" t="s">
        <v>360</v>
      </c>
      <c r="B317" s="26">
        <f t="shared" ref="B317:G317" si="68">SUM(B316,B212)</f>
        <v>5698.661500000002</v>
      </c>
      <c r="C317" s="27">
        <f t="shared" si="68"/>
        <v>725381.83100000024</v>
      </c>
      <c r="D317" s="25">
        <f t="shared" si="68"/>
        <v>510665.0088999999</v>
      </c>
      <c r="E317" s="26">
        <f t="shared" si="68"/>
        <v>5448.056700000001</v>
      </c>
      <c r="F317" s="27">
        <f t="shared" si="68"/>
        <v>512353.8</v>
      </c>
      <c r="G317" s="27">
        <f t="shared" si="68"/>
        <v>357328.3</v>
      </c>
    </row>
    <row r="318" spans="1:7" x14ac:dyDescent="0.2">
      <c r="A318" s="12"/>
      <c r="B318" s="14"/>
      <c r="C318" s="14"/>
      <c r="D318" s="14"/>
      <c r="E318" s="13"/>
      <c r="F318" s="14"/>
      <c r="G318" s="14"/>
    </row>
    <row r="319" spans="1:7" x14ac:dyDescent="0.2">
      <c r="A319" s="17" t="s">
        <v>195</v>
      </c>
      <c r="B319" s="13"/>
      <c r="C319" s="14"/>
      <c r="D319" s="14"/>
      <c r="E319" s="13"/>
      <c r="F319" s="13"/>
      <c r="G319" s="22"/>
    </row>
    <row r="320" spans="1:7" x14ac:dyDescent="0.2">
      <c r="A320" s="17" t="s">
        <v>196</v>
      </c>
      <c r="B320" s="14"/>
      <c r="C320" s="14"/>
      <c r="D320" s="14"/>
      <c r="E320" s="13"/>
      <c r="F320" s="14"/>
      <c r="G320" s="14"/>
    </row>
    <row r="321" spans="1:7" x14ac:dyDescent="0.2">
      <c r="A321" s="17" t="s">
        <v>202</v>
      </c>
      <c r="B321" s="14"/>
      <c r="C321" s="14"/>
      <c r="D321" s="14"/>
      <c r="E321" s="13"/>
      <c r="F321" s="14"/>
      <c r="G321" s="14"/>
    </row>
    <row r="322" spans="1:7" x14ac:dyDescent="0.2">
      <c r="A322" s="12"/>
      <c r="B322" s="14"/>
      <c r="C322" s="14"/>
      <c r="D322" s="14"/>
      <c r="E322" s="13"/>
      <c r="F322" s="14"/>
      <c r="G322" s="14"/>
    </row>
    <row r="323" spans="1:7" s="34" customFormat="1" x14ac:dyDescent="0.2">
      <c r="A323" s="11" t="s">
        <v>201</v>
      </c>
      <c r="B323" s="20">
        <v>80.13</v>
      </c>
      <c r="C323" s="21">
        <f>B323*140</f>
        <v>11218.199999999999</v>
      </c>
      <c r="D323" s="47">
        <f>C323*70/100</f>
        <v>7852.7399999999989</v>
      </c>
      <c r="E323" s="20">
        <v>62.33</v>
      </c>
      <c r="F323" s="21">
        <v>7324.12</v>
      </c>
      <c r="G323" s="21">
        <v>4750</v>
      </c>
    </row>
    <row r="324" spans="1:7" x14ac:dyDescent="0.2">
      <c r="A324" s="9"/>
      <c r="B324" s="19"/>
      <c r="C324" s="19"/>
      <c r="D324" s="19"/>
      <c r="E324" s="10"/>
      <c r="F324" s="19"/>
      <c r="G324" s="19"/>
    </row>
    <row r="325" spans="1:7" x14ac:dyDescent="0.2">
      <c r="A325" s="12" t="s">
        <v>200</v>
      </c>
      <c r="B325" s="13"/>
      <c r="C325" s="14"/>
      <c r="D325" s="14"/>
      <c r="E325" s="13"/>
      <c r="F325" s="14"/>
      <c r="G325" s="14"/>
    </row>
    <row r="326" spans="1:7" x14ac:dyDescent="0.2">
      <c r="A326" s="57" t="s">
        <v>458</v>
      </c>
      <c r="B326" s="14"/>
      <c r="C326" s="14"/>
      <c r="D326" s="14"/>
      <c r="E326" s="13"/>
      <c r="F326" s="14"/>
      <c r="G326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Roman,Corsivo"Superficie e produzione dei vini DOC ed IGT dell'Alto Adige</oddHeader>
    <oddFooter>&amp;L&amp;"Times New Roman,Normale"&amp;10ODC_STAT_03_2024_AV_STAT&amp;R&amp;"Times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2024-03-05T08:28:14Z</cp:lastPrinted>
  <dcterms:created xsi:type="dcterms:W3CDTF">2019-03-04T14:04:18Z</dcterms:created>
  <dcterms:modified xsi:type="dcterms:W3CDTF">2024-03-05T10:33:25Z</dcterms:modified>
</cp:coreProperties>
</file>